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rimaryinsightnz.sharepoint.com/sites/Resources/Shared Documents/General/Performance Assessments/Calculation templates/"/>
    </mc:Choice>
  </mc:AlternateContent>
  <xr:revisionPtr revIDLastSave="96" documentId="8_{35010F4C-9F22-49F7-958D-DBE7EE378E96}" xr6:coauthVersionLast="47" xr6:coauthVersionMax="47" xr10:uidLastSave="{2ECD91FB-8E87-4FFF-A988-5D200BF17A16}"/>
  <bookViews>
    <workbookView xWindow="-110" yWindow="-110" windowWidth="19420" windowHeight="11500" xr2:uid="{F5FC9CC7-C130-47DF-8564-9DD1096CF33C}"/>
  </bookViews>
  <sheets>
    <sheet name="Linear" sheetId="1" r:id="rId1"/>
    <sheet name="Depth &amp; Uniformity Graph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/>
  <c r="C6" i="1" l="1"/>
  <c r="G79" i="1"/>
  <c r="I79" i="1"/>
  <c r="G80" i="1"/>
  <c r="I80" i="1"/>
  <c r="G81" i="1"/>
  <c r="I81" i="1"/>
  <c r="G82" i="1"/>
  <c r="I82" i="1"/>
  <c r="G83" i="1"/>
  <c r="I83" i="1"/>
  <c r="G84" i="1"/>
  <c r="I84" i="1"/>
  <c r="G85" i="1"/>
  <c r="I85" i="1"/>
  <c r="G86" i="1"/>
  <c r="I86" i="1"/>
  <c r="G87" i="1"/>
  <c r="I87" i="1"/>
  <c r="G88" i="1"/>
  <c r="I88" i="1"/>
  <c r="G89" i="1"/>
  <c r="I89" i="1"/>
  <c r="G90" i="1"/>
  <c r="I90" i="1"/>
  <c r="G91" i="1"/>
  <c r="I91" i="1"/>
  <c r="G92" i="1"/>
  <c r="I92" i="1"/>
  <c r="G93" i="1"/>
  <c r="I93" i="1"/>
  <c r="G94" i="1"/>
  <c r="I94" i="1"/>
  <c r="G95" i="1"/>
  <c r="I95" i="1"/>
  <c r="G96" i="1"/>
  <c r="I96" i="1"/>
  <c r="G97" i="1"/>
  <c r="I97" i="1"/>
  <c r="G98" i="1"/>
  <c r="I98" i="1"/>
  <c r="G99" i="1"/>
  <c r="I99" i="1"/>
  <c r="G100" i="1"/>
  <c r="I100" i="1"/>
  <c r="C15" i="1" a="1"/>
  <c r="C15" i="1" s="1"/>
  <c r="G4" i="1"/>
  <c r="G3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3" i="1"/>
  <c r="G51" i="1" l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C9" i="1"/>
  <c r="H3" i="1" l="1"/>
  <c r="H17" i="1"/>
  <c r="H31" i="1"/>
  <c r="H45" i="1"/>
  <c r="H59" i="1"/>
  <c r="H73" i="1"/>
  <c r="H87" i="1"/>
  <c r="H4" i="1"/>
  <c r="H18" i="1"/>
  <c r="H32" i="1"/>
  <c r="H46" i="1"/>
  <c r="H60" i="1"/>
  <c r="H74" i="1"/>
  <c r="H88" i="1"/>
  <c r="H5" i="1"/>
  <c r="H19" i="1"/>
  <c r="H33" i="1"/>
  <c r="H47" i="1"/>
  <c r="H61" i="1"/>
  <c r="H75" i="1"/>
  <c r="H89" i="1"/>
  <c r="H6" i="1"/>
  <c r="H20" i="1"/>
  <c r="H34" i="1"/>
  <c r="H48" i="1"/>
  <c r="H62" i="1"/>
  <c r="H76" i="1"/>
  <c r="H90" i="1"/>
  <c r="H7" i="1"/>
  <c r="H21" i="1"/>
  <c r="H35" i="1"/>
  <c r="H49" i="1"/>
  <c r="H63" i="1"/>
  <c r="H77" i="1"/>
  <c r="H91" i="1"/>
  <c r="H8" i="1"/>
  <c r="H22" i="1"/>
  <c r="H36" i="1"/>
  <c r="H50" i="1"/>
  <c r="H64" i="1"/>
  <c r="H78" i="1"/>
  <c r="H92" i="1"/>
  <c r="H9" i="1"/>
  <c r="H23" i="1"/>
  <c r="H37" i="1"/>
  <c r="H51" i="1"/>
  <c r="H65" i="1"/>
  <c r="H79" i="1"/>
  <c r="H93" i="1"/>
  <c r="H10" i="1"/>
  <c r="H24" i="1"/>
  <c r="H38" i="1"/>
  <c r="H52" i="1"/>
  <c r="H66" i="1"/>
  <c r="H80" i="1"/>
  <c r="H94" i="1"/>
  <c r="H11" i="1"/>
  <c r="H25" i="1"/>
  <c r="H39" i="1"/>
  <c r="H53" i="1"/>
  <c r="H67" i="1"/>
  <c r="H81" i="1"/>
  <c r="H95" i="1"/>
  <c r="H12" i="1"/>
  <c r="H26" i="1"/>
  <c r="H40" i="1"/>
  <c r="H54" i="1"/>
  <c r="H68" i="1"/>
  <c r="H82" i="1"/>
  <c r="H96" i="1"/>
  <c r="H13" i="1"/>
  <c r="H27" i="1"/>
  <c r="H41" i="1"/>
  <c r="H55" i="1"/>
  <c r="H69" i="1"/>
  <c r="H83" i="1"/>
  <c r="H97" i="1"/>
  <c r="H14" i="1"/>
  <c r="H28" i="1"/>
  <c r="H42" i="1"/>
  <c r="H56" i="1"/>
  <c r="H70" i="1"/>
  <c r="H84" i="1"/>
  <c r="H98" i="1"/>
  <c r="H15" i="1"/>
  <c r="H16" i="1"/>
  <c r="H29" i="1"/>
  <c r="H30" i="1"/>
  <c r="H43" i="1"/>
  <c r="H44" i="1"/>
  <c r="H57" i="1"/>
  <c r="H58" i="1"/>
  <c r="H71" i="1"/>
  <c r="H72" i="1"/>
  <c r="H85" i="1"/>
  <c r="H86" i="1"/>
  <c r="H99" i="1"/>
  <c r="H100" i="1"/>
  <c r="I50" i="1"/>
  <c r="G50" i="1"/>
  <c r="I49" i="1"/>
  <c r="G49" i="1"/>
  <c r="I48" i="1"/>
  <c r="G48" i="1"/>
  <c r="I47" i="1"/>
  <c r="G47" i="1"/>
  <c r="I46" i="1"/>
  <c r="G46" i="1"/>
  <c r="I45" i="1"/>
  <c r="G45" i="1"/>
  <c r="I44" i="1"/>
  <c r="G44" i="1"/>
  <c r="I43" i="1"/>
  <c r="G43" i="1"/>
  <c r="I42" i="1"/>
  <c r="G42" i="1"/>
  <c r="I41" i="1"/>
  <c r="G41" i="1"/>
  <c r="I40" i="1"/>
  <c r="G40" i="1"/>
  <c r="I39" i="1"/>
  <c r="G39" i="1"/>
  <c r="I38" i="1"/>
  <c r="G38" i="1"/>
  <c r="I37" i="1"/>
  <c r="G37" i="1"/>
  <c r="I36" i="1"/>
  <c r="G36" i="1"/>
  <c r="I35" i="1"/>
  <c r="G35" i="1"/>
  <c r="I34" i="1"/>
  <c r="G34" i="1"/>
  <c r="I33" i="1"/>
  <c r="G33" i="1"/>
  <c r="I32" i="1"/>
  <c r="G32" i="1"/>
  <c r="I31" i="1"/>
  <c r="G31" i="1"/>
  <c r="I30" i="1"/>
  <c r="G30" i="1"/>
  <c r="I29" i="1"/>
  <c r="G29" i="1"/>
  <c r="I28" i="1"/>
  <c r="G28" i="1"/>
  <c r="I27" i="1"/>
  <c r="G27" i="1"/>
  <c r="I26" i="1"/>
  <c r="G26" i="1"/>
  <c r="I25" i="1"/>
  <c r="G25" i="1"/>
  <c r="I24" i="1"/>
  <c r="G24" i="1"/>
  <c r="I23" i="1"/>
  <c r="G23" i="1"/>
  <c r="I22" i="1"/>
  <c r="G22" i="1"/>
  <c r="I21" i="1"/>
  <c r="G21" i="1"/>
  <c r="I20" i="1"/>
  <c r="G20" i="1"/>
  <c r="I19" i="1"/>
  <c r="G19" i="1"/>
  <c r="I18" i="1"/>
  <c r="G18" i="1"/>
  <c r="I17" i="1"/>
  <c r="G17" i="1"/>
  <c r="I16" i="1"/>
  <c r="G16" i="1"/>
  <c r="I15" i="1"/>
  <c r="G15" i="1"/>
  <c r="I14" i="1"/>
  <c r="G14" i="1"/>
  <c r="I13" i="1"/>
  <c r="G13" i="1"/>
  <c r="I12" i="1"/>
  <c r="G12" i="1"/>
  <c r="I11" i="1"/>
  <c r="G11" i="1"/>
  <c r="I10" i="1"/>
  <c r="G10" i="1"/>
  <c r="I9" i="1"/>
  <c r="G9" i="1"/>
  <c r="I8" i="1"/>
  <c r="G8" i="1"/>
  <c r="I7" i="1"/>
  <c r="G7" i="1"/>
  <c r="I6" i="1"/>
  <c r="G6" i="1"/>
  <c r="I5" i="1"/>
  <c r="G5" i="1"/>
  <c r="I4" i="1"/>
  <c r="E3" i="1"/>
  <c r="E4" i="1" l="1"/>
  <c r="C16" i="1"/>
  <c r="C12" i="1"/>
  <c r="E5" i="1" l="1"/>
  <c r="E6" i="1" l="1"/>
  <c r="E7" i="1" l="1"/>
  <c r="E8" i="1" l="1"/>
  <c r="E9" i="1" l="1"/>
  <c r="E10" i="1" l="1"/>
  <c r="E11" i="1" l="1"/>
  <c r="E12" i="1" l="1"/>
  <c r="E13" i="1" l="1"/>
  <c r="E14" i="1" l="1"/>
  <c r="E15" i="1" l="1"/>
  <c r="E16" i="1" l="1"/>
  <c r="E17" i="1" l="1"/>
  <c r="E18" i="1" l="1"/>
  <c r="E19" i="1" l="1"/>
  <c r="E20" i="1" l="1"/>
  <c r="E21" i="1" l="1"/>
  <c r="E22" i="1" l="1"/>
  <c r="E23" i="1" l="1"/>
  <c r="E24" i="1" l="1"/>
  <c r="E25" i="1" l="1"/>
  <c r="E26" i="1" l="1"/>
  <c r="E27" i="1" l="1"/>
  <c r="E28" i="1" l="1"/>
  <c r="E29" i="1" l="1"/>
  <c r="E30" i="1" l="1"/>
  <c r="E31" i="1" l="1"/>
  <c r="E32" i="1" l="1"/>
  <c r="E33" i="1" l="1"/>
  <c r="E34" i="1" l="1"/>
  <c r="E35" i="1" l="1"/>
  <c r="E36" i="1" l="1"/>
  <c r="E37" i="1" l="1"/>
  <c r="E38" i="1" l="1"/>
  <c r="E39" i="1" l="1"/>
  <c r="E40" i="1" l="1"/>
  <c r="E41" i="1" l="1"/>
  <c r="E42" i="1" l="1"/>
  <c r="E43" i="1" l="1"/>
  <c r="E44" i="1" l="1"/>
  <c r="E45" i="1" l="1"/>
  <c r="E46" i="1" l="1"/>
  <c r="E47" i="1" l="1"/>
  <c r="E48" i="1" l="1"/>
  <c r="E49" i="1" l="1"/>
  <c r="E50" i="1" l="1"/>
  <c r="E51" i="1" l="1"/>
  <c r="E52" i="1" l="1"/>
  <c r="E53" i="1" l="1"/>
  <c r="E54" i="1" l="1"/>
  <c r="E55" i="1" l="1"/>
  <c r="E56" i="1" l="1"/>
  <c r="E57" i="1" l="1"/>
  <c r="E58" i="1" l="1"/>
  <c r="E59" i="1" l="1"/>
  <c r="E60" i="1" l="1"/>
  <c r="E61" i="1" l="1"/>
  <c r="E62" i="1" l="1"/>
  <c r="E63" i="1" l="1"/>
  <c r="E64" i="1" l="1"/>
  <c r="E65" i="1" l="1"/>
  <c r="E66" i="1" l="1"/>
  <c r="E67" i="1" l="1"/>
  <c r="E68" i="1" l="1"/>
  <c r="E69" i="1" l="1"/>
  <c r="E70" i="1" l="1"/>
  <c r="E71" i="1" l="1"/>
  <c r="E72" i="1" s="1"/>
  <c r="E73" i="1" s="1"/>
  <c r="E74" i="1" l="1"/>
  <c r="E75" i="1" l="1"/>
  <c r="E76" i="1" l="1"/>
  <c r="E77" i="1" l="1"/>
  <c r="E78" i="1" l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<sst xmlns="http://schemas.openxmlformats.org/spreadsheetml/2006/main" count="39" uniqueCount="38">
  <si>
    <t>Standard Deviation</t>
  </si>
  <si>
    <t>Low Quarter Distribution Uniformity</t>
  </si>
  <si>
    <t>High Quarter Distribution Uniformity</t>
  </si>
  <si>
    <t>Bucket Spacing (m)</t>
  </si>
  <si>
    <t>Average Application Depth (mm)</t>
  </si>
  <si>
    <t>Collector Application Depth (mm)</t>
  </si>
  <si>
    <t>Instructions</t>
  </si>
  <si>
    <t>Collector Volume (ml)</t>
  </si>
  <si>
    <t>Post the Bucket Test</t>
  </si>
  <si>
    <t>Before the Bucket Test</t>
  </si>
  <si>
    <t>Results</t>
  </si>
  <si>
    <t>Number of Buckets Required</t>
  </si>
  <si>
    <t>Three measures of Uniformity are calculated (dark blue cells):</t>
  </si>
  <si>
    <t>Bucket Diameter (mm)</t>
  </si>
  <si>
    <t>The following results are provided:</t>
  </si>
  <si>
    <t>1. The Application Depth for each collector (light blue cells opposite individual collector volumes)</t>
  </si>
  <si>
    <t xml:space="preserve">2. The Average Application Depth (dark blue cells.) </t>
  </si>
  <si>
    <t>3. Low Quarter Distribution Uniformity (risk of underwatering - low quarter average divided by the average) - the recommended standard for this is &gt;0.80</t>
  </si>
  <si>
    <t>4. High Quarter Distribution Uniformity (risk of overwatering - high quarter average divided by the average) - the recommended standard for this is &lt;1.25</t>
  </si>
  <si>
    <t>5. Coefficient of Irrigation Uniformity (international uniformity measure based on the deviation from the mean) - the recommended international standard is &gt;85%</t>
  </si>
  <si>
    <t>6. Depth + Uniformity Graph (in the Depth + Uniformity Graph tab)</t>
  </si>
  <si>
    <t>End Gun Throw (m)</t>
  </si>
  <si>
    <t>Overhang Length (m)</t>
  </si>
  <si>
    <t>Coefficient of Irrigation Uniformity</t>
  </si>
  <si>
    <t>2. Insert the Bucket Spacings in metres (yellow cell)</t>
  </si>
  <si>
    <t>3. Insert the Bucket Diameter to be used (distance across the bucket opening) in millimetres (yellow cell)</t>
  </si>
  <si>
    <t>4. Input each Collector Volume in millilitres (yellow cells)</t>
  </si>
  <si>
    <t xml:space="preserve">Note: This number is indicative only, for an accurate application depth calculation the flow rate, irrigator speed and irrigated area are required </t>
  </si>
  <si>
    <t>Note: You may need to adjust the graphs data range and x-axis scale for it to display correctly</t>
  </si>
  <si>
    <t>Linear Length (m)</t>
  </si>
  <si>
    <t>Total Length (m)</t>
  </si>
  <si>
    <t>First Bucket Distance From Cart (m)</t>
  </si>
  <si>
    <t>Collector Distance From Cart (m)</t>
  </si>
  <si>
    <t>1. Insert the Linear Length (length from cart to the last tower) in metres alongside the Overhang Length and End Gun Throw as applicable (yellow cells)</t>
  </si>
  <si>
    <t>3. Insert the position of the first bucket from the cart</t>
  </si>
  <si>
    <t xml:space="preserve">The spreadsheet automatically calculates the bucket numbers required and positions (green cells) based on the above, where 0 metres is the cart </t>
  </si>
  <si>
    <t>Note: When filling in the data it is recommended to start from the cart and work out in sequence (cart to end)</t>
  </si>
  <si>
    <t>Linear Application Depth and Uniformity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</si>
</sst>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  <font>
      <b/>
      <i/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left" vertical="center" wrapText="1"/>
      <protection hidden="1"/>
    </xf>
    <xf numFmtId="0" fontId="0" fillId="0" borderId="0" xfId="0" applyProtection="1">
      <protection hidden="1"/>
    </xf>
    <xf numFmtId="164" fontId="0" fillId="0" borderId="0" xfId="0" applyNumberFormat="1" applyAlignment="1" applyProtection="1">
      <alignment horizontal="right" vertical="center"/>
      <protection hidden="1"/>
    </xf>
    <xf numFmtId="164" fontId="0" fillId="0" borderId="0" xfId="0" applyNumberForma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164" fontId="5" fillId="0" borderId="0" xfId="0" applyNumberFormat="1" applyFont="1" applyAlignment="1" applyProtection="1">
      <alignment horizontal="left" vertical="center"/>
      <protection hidden="1"/>
    </xf>
    <xf numFmtId="164" fontId="1" fillId="0" borderId="0" xfId="0" applyNumberFormat="1" applyFont="1" applyAlignment="1" applyProtection="1">
      <alignment horizontal="left" vertical="center"/>
      <protection hidden="1"/>
    </xf>
    <xf numFmtId="164" fontId="6" fillId="0" borderId="0" xfId="0" applyNumberFormat="1" applyFont="1" applyAlignment="1" applyProtection="1">
      <alignment horizontal="left" vertical="center"/>
      <protection hidden="1"/>
    </xf>
    <xf numFmtId="0" fontId="1" fillId="0" borderId="4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164" fontId="7" fillId="4" borderId="1" xfId="0" applyNumberFormat="1" applyFont="1" applyFill="1" applyBorder="1" applyAlignment="1" applyProtection="1">
      <alignment horizontal="right"/>
      <protection hidden="1"/>
    </xf>
    <xf numFmtId="0" fontId="3" fillId="5" borderId="1" xfId="0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left" vertical="center" wrapText="1"/>
      <protection hidden="1"/>
    </xf>
    <xf numFmtId="164" fontId="1" fillId="3" borderId="1" xfId="0" applyNumberFormat="1" applyFont="1" applyFill="1" applyBorder="1" applyAlignment="1" applyProtection="1">
      <alignment horizontal="right" vertical="center"/>
      <protection hidden="1"/>
    </xf>
    <xf numFmtId="2" fontId="1" fillId="3" borderId="1" xfId="0" applyNumberFormat="1" applyFont="1" applyFill="1" applyBorder="1" applyAlignment="1" applyProtection="1">
      <alignment horizontal="right" vertical="center" wrapText="1"/>
      <protection hidden="1"/>
    </xf>
    <xf numFmtId="2" fontId="1" fillId="3" borderId="1" xfId="0" applyNumberFormat="1" applyFont="1" applyFill="1" applyBorder="1" applyAlignment="1" applyProtection="1">
      <alignment horizontal="right" vertical="center"/>
      <protection hidden="1"/>
    </xf>
    <xf numFmtId="2" fontId="1" fillId="3" borderId="1" xfId="0" applyNumberFormat="1" applyFont="1" applyFill="1" applyBorder="1" applyAlignment="1" applyProtection="1">
      <alignment vertical="center"/>
      <protection hidden="1"/>
    </xf>
    <xf numFmtId="164" fontId="8" fillId="6" borderId="3" xfId="0" applyNumberFormat="1" applyFont="1" applyFill="1" applyBorder="1" applyAlignment="1" applyProtection="1">
      <alignment horizontal="right" vertical="center"/>
      <protection hidden="1"/>
    </xf>
    <xf numFmtId="164" fontId="8" fillId="6" borderId="8" xfId="0" applyNumberFormat="1" applyFont="1" applyFill="1" applyBorder="1" applyAlignment="1" applyProtection="1">
      <alignment horizontal="right" vertical="center"/>
      <protection hidden="1"/>
    </xf>
    <xf numFmtId="0" fontId="9" fillId="2" borderId="1" xfId="0" applyFont="1" applyFill="1" applyBorder="1" applyAlignment="1" applyProtection="1">
      <alignment vertical="center"/>
      <protection locked="0"/>
    </xf>
    <xf numFmtId="0" fontId="9" fillId="2" borderId="7" xfId="0" applyFont="1" applyFill="1" applyBorder="1" applyAlignment="1" applyProtection="1">
      <alignment vertical="center"/>
      <protection locked="0"/>
    </xf>
    <xf numFmtId="165" fontId="6" fillId="2" borderId="1" xfId="1" applyNumberFormat="1" applyFont="1" applyFill="1" applyBorder="1" applyAlignment="1" applyProtection="1">
      <alignment vertical="center"/>
      <protection locked="0"/>
    </xf>
    <xf numFmtId="165" fontId="1" fillId="7" borderId="1" xfId="1" applyNumberFormat="1" applyFont="1" applyFill="1" applyBorder="1" applyAlignment="1" applyProtection="1">
      <alignment horizontal="right"/>
      <protection hidden="1"/>
    </xf>
    <xf numFmtId="0" fontId="9" fillId="2" borderId="2" xfId="0" applyFont="1" applyFill="1" applyBorder="1" applyAlignment="1" applyProtection="1">
      <alignment vertical="center"/>
      <protection locked="0"/>
    </xf>
    <xf numFmtId="2" fontId="7" fillId="4" borderId="1" xfId="0" applyNumberFormat="1" applyFont="1" applyFill="1" applyBorder="1" applyAlignment="1" applyProtection="1">
      <alignment horizontal="right"/>
      <protection hidden="1"/>
    </xf>
    <xf numFmtId="0" fontId="8" fillId="7" borderId="2" xfId="0" applyFont="1" applyFill="1" applyBorder="1" applyAlignment="1" applyProtection="1">
      <alignment horizontal="right" vertical="center"/>
      <protection hidden="1"/>
    </xf>
    <xf numFmtId="0" fontId="8" fillId="7" borderId="2" xfId="0" applyFont="1" applyFill="1" applyBorder="1" applyAlignment="1" applyProtection="1">
      <alignment horizontal="right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2" fontId="7" fillId="0" borderId="0" xfId="0" applyNumberFormat="1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left" vertical="center"/>
      <protection hidden="1"/>
    </xf>
    <xf numFmtId="165" fontId="6" fillId="7" borderId="1" xfId="1" applyNumberFormat="1" applyFont="1" applyFill="1" applyBorder="1" applyAlignment="1" applyProtection="1">
      <alignment vertical="center"/>
      <protection hidden="1"/>
    </xf>
    <xf numFmtId="165" fontId="1" fillId="2" borderId="1" xfId="1" applyNumberFormat="1" applyFont="1" applyFill="1" applyBorder="1" applyAlignment="1" applyProtection="1">
      <alignment vertical="center"/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horizontal="right" vertical="center" wrapText="1"/>
      <protection locked="0"/>
    </xf>
  </cellXfs>
  <cellStyles count="2">
    <cellStyle name="Comma" xfId="1" builtinId="3"/>
    <cellStyle name="Normal" xfId="0" builtinId="0"/>
  </cellStyles>
  <dxfs count="9">
    <dxf>
      <numFmt numFmtId="164" formatCode="0.0"/>
      <protection locked="1" hidden="1"/>
    </dxf>
    <dxf>
      <font>
        <b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numFmt numFmtId="164" formatCode="0.0"/>
      <fill>
        <patternFill patternType="solid">
          <fgColor indexed="64"/>
          <bgColor theme="7" tint="0.5999938962981048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rgb="FF92D050"/>
        </patternFill>
      </fill>
      <alignment horizontal="right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/>
        <strike val="0"/>
        <outline val="0"/>
        <shadow val="0"/>
        <u val="none"/>
        <vertAlign val="baseline"/>
        <sz val="11"/>
        <color auto="1"/>
        <name val="Aptos Narrow"/>
        <family val="2"/>
        <scheme val="minor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protection locked="1" hidden="1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9551508920817767E-2"/>
          <c:y val="0.11100916950043331"/>
          <c:w val="0.90431219770595683"/>
          <c:h val="0.79953094851415374"/>
        </c:manualLayout>
      </c:layout>
      <c:scatterChart>
        <c:scatterStyle val="lineMarker"/>
        <c:varyColors val="0"/>
        <c:ser>
          <c:idx val="1"/>
          <c:order val="0"/>
          <c:tx>
            <c:strRef>
              <c:f>Linear!$H$2</c:f>
              <c:strCache>
                <c:ptCount val="1"/>
                <c:pt idx="0">
                  <c:v>Average Application Depth (mm)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rgbClr val="FFC000"/>
                </a:solidFill>
              </a:ln>
              <a:effectLst/>
            </c:spPr>
          </c:marker>
          <c:xVal>
            <c:strRef>
              <c:f>Linear!$E$3:$E$100</c:f>
              <c:strCache>
                <c:ptCount val="98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  <c:pt idx="6">
                  <c:v>40</c:v>
                </c:pt>
                <c:pt idx="7">
                  <c:v>45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  <c:pt idx="11">
                  <c:v>65</c:v>
                </c:pt>
                <c:pt idx="12">
                  <c:v>70</c:v>
                </c:pt>
                <c:pt idx="13">
                  <c:v>75</c:v>
                </c:pt>
                <c:pt idx="14">
                  <c:v>80</c:v>
                </c:pt>
                <c:pt idx="15">
                  <c:v>85</c:v>
                </c:pt>
                <c:pt idx="16">
                  <c:v>90</c:v>
                </c:pt>
                <c:pt idx="17">
                  <c:v>95</c:v>
                </c:pt>
                <c:pt idx="18">
                  <c:v>100</c:v>
                </c:pt>
                <c:pt idx="19">
                  <c:v>105</c:v>
                </c:pt>
                <c:pt idx="20">
                  <c:v>110</c:v>
                </c:pt>
                <c:pt idx="21">
                  <c:v>115</c:v>
                </c:pt>
                <c:pt idx="22">
                  <c:v>120</c:v>
                </c:pt>
                <c:pt idx="23">
                  <c:v>125</c:v>
                </c:pt>
                <c:pt idx="24">
                  <c:v>130</c:v>
                </c:pt>
                <c:pt idx="25">
                  <c:v>135</c:v>
                </c:pt>
                <c:pt idx="26">
                  <c:v>140</c:v>
                </c:pt>
                <c:pt idx="27">
                  <c:v>145</c:v>
                </c:pt>
                <c:pt idx="28">
                  <c:v>150</c:v>
                </c:pt>
                <c:pt idx="29">
                  <c:v>155</c:v>
                </c:pt>
                <c:pt idx="30">
                  <c:v>160</c:v>
                </c:pt>
                <c:pt idx="31">
                  <c:v>165</c:v>
                </c:pt>
                <c:pt idx="32">
                  <c:v>170</c:v>
                </c:pt>
                <c:pt idx="33">
                  <c:v>175</c:v>
                </c:pt>
                <c:pt idx="34">
                  <c:v>180</c:v>
                </c:pt>
                <c:pt idx="35">
                  <c:v>185</c:v>
                </c:pt>
                <c:pt idx="36">
                  <c:v>190</c:v>
                </c:pt>
                <c:pt idx="37">
                  <c:v>195</c:v>
                </c:pt>
                <c:pt idx="38">
                  <c:v>200</c:v>
                </c:pt>
                <c:pt idx="39">
                  <c:v>205</c:v>
                </c:pt>
                <c:pt idx="40">
                  <c:v>210</c:v>
                </c:pt>
                <c:pt idx="41">
                  <c:v>215</c:v>
                </c:pt>
                <c:pt idx="42">
                  <c:v>220</c:v>
                </c:pt>
                <c:pt idx="43">
                  <c:v>225</c:v>
                </c:pt>
                <c:pt idx="44">
                  <c:v>230</c:v>
                </c:pt>
                <c:pt idx="45">
                  <c:v>235</c:v>
                </c:pt>
                <c:pt idx="46">
                  <c:v>240</c:v>
                </c:pt>
                <c:pt idx="47">
                  <c:v>245</c:v>
                </c:pt>
                <c:pt idx="48">
                  <c:v>250</c:v>
                </c:pt>
                <c:pt idx="49">
                  <c:v>255</c:v>
                </c:pt>
                <c:pt idx="50">
                  <c:v>260</c:v>
                </c:pt>
                <c:pt idx="51">
                  <c:v>265</c:v>
                </c:pt>
                <c:pt idx="52">
                  <c:v>270</c:v>
                </c:pt>
                <c:pt idx="53">
                  <c:v>275</c:v>
                </c:pt>
                <c:pt idx="54">
                  <c:v>280</c:v>
                </c:pt>
                <c:pt idx="55">
                  <c:v>285</c:v>
                </c:pt>
                <c:pt idx="56">
                  <c:v>290</c:v>
                </c:pt>
                <c:pt idx="57">
                  <c:v>295</c:v>
                </c:pt>
                <c:pt idx="58">
                  <c:v>300</c:v>
                </c:pt>
                <c:pt idx="59">
                  <c:v>305</c:v>
                </c:pt>
                <c:pt idx="60">
                  <c:v>310</c:v>
                </c:pt>
                <c:pt idx="61">
                  <c:v>315</c:v>
                </c:pt>
                <c:pt idx="62">
                  <c:v>320</c:v>
                </c:pt>
                <c:pt idx="63">
                  <c:v>325</c:v>
                </c:pt>
                <c:pt idx="64">
                  <c:v>330</c:v>
                </c:pt>
                <c:pt idx="65">
                  <c:v>335</c:v>
                </c:pt>
                <c:pt idx="66">
                  <c:v>340</c:v>
                </c:pt>
                <c:pt idx="67">
                  <c:v>345</c:v>
                </c:pt>
                <c:pt idx="68">
                  <c:v>350</c:v>
                </c:pt>
                <c:pt idx="70">
                  <c:v>#VALUE!</c:v>
                </c:pt>
                <c:pt idx="71">
                  <c:v>#VALUE!</c:v>
                </c:pt>
                <c:pt idx="72">
                  <c:v>#VALUE!</c:v>
                </c:pt>
                <c:pt idx="73">
                  <c:v>#VALUE!</c:v>
                </c:pt>
                <c:pt idx="74">
                  <c:v>#VALUE!</c:v>
                </c:pt>
                <c:pt idx="75">
                  <c:v>#VALUE!</c:v>
                </c:pt>
                <c:pt idx="76">
                  <c:v>#VALUE!</c:v>
                </c:pt>
                <c:pt idx="77">
                  <c:v>#VALUE!</c:v>
                </c:pt>
                <c:pt idx="78">
                  <c:v>#VALUE!</c:v>
                </c:pt>
                <c:pt idx="79">
                  <c:v>#VALUE!</c:v>
                </c:pt>
                <c:pt idx="80">
                  <c:v>#VALUE!</c:v>
                </c:pt>
                <c:pt idx="81">
                  <c:v>#VALUE!</c:v>
                </c:pt>
                <c:pt idx="82">
                  <c:v>#VALUE!</c:v>
                </c:pt>
                <c:pt idx="83">
                  <c:v>#VALUE!</c:v>
                </c:pt>
                <c:pt idx="84">
                  <c:v>#VALUE!</c:v>
                </c:pt>
                <c:pt idx="85">
                  <c:v>#VALUE!</c:v>
                </c:pt>
                <c:pt idx="86">
                  <c:v>#VALUE!</c:v>
                </c:pt>
                <c:pt idx="87">
                  <c:v>#VALUE!</c:v>
                </c:pt>
                <c:pt idx="88">
                  <c:v>#VALUE!</c:v>
                </c:pt>
                <c:pt idx="89">
                  <c:v>#VALUE!</c:v>
                </c:pt>
                <c:pt idx="90">
                  <c:v>#VALUE!</c:v>
                </c:pt>
                <c:pt idx="91">
                  <c:v>#VALUE!</c:v>
                </c:pt>
                <c:pt idx="92">
                  <c:v>#VALUE!</c:v>
                </c:pt>
                <c:pt idx="93">
                  <c:v>#VALUE!</c:v>
                </c:pt>
                <c:pt idx="94">
                  <c:v>#VALUE!</c:v>
                </c:pt>
                <c:pt idx="95">
                  <c:v>#VALUE!</c:v>
                </c:pt>
                <c:pt idx="96">
                  <c:v>#VALUE!</c:v>
                </c:pt>
                <c:pt idx="97">
                  <c:v>#VALUE!</c:v>
                </c:pt>
              </c:strCache>
            </c:strRef>
          </c:xVal>
          <c:yVal>
            <c:numRef>
              <c:f>Linear!$H$3:$H$100</c:f>
            </c:numRef>
          </c:yVal>
          <c:smooth val="0"/>
          <c:extLst>
            <c:ext xmlns:c16="http://schemas.microsoft.com/office/drawing/2014/chart" uri="{C3380CC4-5D6E-409C-BE32-E72D297353CC}">
              <c16:uniqueId val="{00000001-81F9-4087-987D-F2B0CE51594D}"/>
            </c:ext>
          </c:extLst>
        </c:ser>
        <c:ser>
          <c:idx val="0"/>
          <c:order val="1"/>
          <c:tx>
            <c:strRef>
              <c:f>Linear!$B$2</c:f>
              <c:strCache>
                <c:ptCount val="1"/>
                <c:pt idx="0">
                  <c:v>Linear Application Depth and Uniformity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Linear!$E$3:$E$100</c:f>
              <c:strCache>
                <c:ptCount val="98"/>
                <c:pt idx="0">
                  <c:v>10</c:v>
                </c:pt>
                <c:pt idx="1">
                  <c:v>15</c:v>
                </c:pt>
                <c:pt idx="2">
                  <c:v>20</c:v>
                </c:pt>
                <c:pt idx="3">
                  <c:v>25</c:v>
                </c:pt>
                <c:pt idx="4">
                  <c:v>30</c:v>
                </c:pt>
                <c:pt idx="5">
                  <c:v>35</c:v>
                </c:pt>
                <c:pt idx="6">
                  <c:v>40</c:v>
                </c:pt>
                <c:pt idx="7">
                  <c:v>45</c:v>
                </c:pt>
                <c:pt idx="8">
                  <c:v>50</c:v>
                </c:pt>
                <c:pt idx="9">
                  <c:v>55</c:v>
                </c:pt>
                <c:pt idx="10">
                  <c:v>60</c:v>
                </c:pt>
                <c:pt idx="11">
                  <c:v>65</c:v>
                </c:pt>
                <c:pt idx="12">
                  <c:v>70</c:v>
                </c:pt>
                <c:pt idx="13">
                  <c:v>75</c:v>
                </c:pt>
                <c:pt idx="14">
                  <c:v>80</c:v>
                </c:pt>
                <c:pt idx="15">
                  <c:v>85</c:v>
                </c:pt>
                <c:pt idx="16">
                  <c:v>90</c:v>
                </c:pt>
                <c:pt idx="17">
                  <c:v>95</c:v>
                </c:pt>
                <c:pt idx="18">
                  <c:v>100</c:v>
                </c:pt>
                <c:pt idx="19">
                  <c:v>105</c:v>
                </c:pt>
                <c:pt idx="20">
                  <c:v>110</c:v>
                </c:pt>
                <c:pt idx="21">
                  <c:v>115</c:v>
                </c:pt>
                <c:pt idx="22">
                  <c:v>120</c:v>
                </c:pt>
                <c:pt idx="23">
                  <c:v>125</c:v>
                </c:pt>
                <c:pt idx="24">
                  <c:v>130</c:v>
                </c:pt>
                <c:pt idx="25">
                  <c:v>135</c:v>
                </c:pt>
                <c:pt idx="26">
                  <c:v>140</c:v>
                </c:pt>
                <c:pt idx="27">
                  <c:v>145</c:v>
                </c:pt>
                <c:pt idx="28">
                  <c:v>150</c:v>
                </c:pt>
                <c:pt idx="29">
                  <c:v>155</c:v>
                </c:pt>
                <c:pt idx="30">
                  <c:v>160</c:v>
                </c:pt>
                <c:pt idx="31">
                  <c:v>165</c:v>
                </c:pt>
                <c:pt idx="32">
                  <c:v>170</c:v>
                </c:pt>
                <c:pt idx="33">
                  <c:v>175</c:v>
                </c:pt>
                <c:pt idx="34">
                  <c:v>180</c:v>
                </c:pt>
                <c:pt idx="35">
                  <c:v>185</c:v>
                </c:pt>
                <c:pt idx="36">
                  <c:v>190</c:v>
                </c:pt>
                <c:pt idx="37">
                  <c:v>195</c:v>
                </c:pt>
                <c:pt idx="38">
                  <c:v>200</c:v>
                </c:pt>
                <c:pt idx="39">
                  <c:v>205</c:v>
                </c:pt>
                <c:pt idx="40">
                  <c:v>210</c:v>
                </c:pt>
                <c:pt idx="41">
                  <c:v>215</c:v>
                </c:pt>
                <c:pt idx="42">
                  <c:v>220</c:v>
                </c:pt>
                <c:pt idx="43">
                  <c:v>225</c:v>
                </c:pt>
                <c:pt idx="44">
                  <c:v>230</c:v>
                </c:pt>
                <c:pt idx="45">
                  <c:v>235</c:v>
                </c:pt>
                <c:pt idx="46">
                  <c:v>240</c:v>
                </c:pt>
                <c:pt idx="47">
                  <c:v>245</c:v>
                </c:pt>
                <c:pt idx="48">
                  <c:v>250</c:v>
                </c:pt>
                <c:pt idx="49">
                  <c:v>255</c:v>
                </c:pt>
                <c:pt idx="50">
                  <c:v>260</c:v>
                </c:pt>
                <c:pt idx="51">
                  <c:v>265</c:v>
                </c:pt>
                <c:pt idx="52">
                  <c:v>270</c:v>
                </c:pt>
                <c:pt idx="53">
                  <c:v>275</c:v>
                </c:pt>
                <c:pt idx="54">
                  <c:v>280</c:v>
                </c:pt>
                <c:pt idx="55">
                  <c:v>285</c:v>
                </c:pt>
                <c:pt idx="56">
                  <c:v>290</c:v>
                </c:pt>
                <c:pt idx="57">
                  <c:v>295</c:v>
                </c:pt>
                <c:pt idx="58">
                  <c:v>300</c:v>
                </c:pt>
                <c:pt idx="59">
                  <c:v>305</c:v>
                </c:pt>
                <c:pt idx="60">
                  <c:v>310</c:v>
                </c:pt>
                <c:pt idx="61">
                  <c:v>315</c:v>
                </c:pt>
                <c:pt idx="62">
                  <c:v>320</c:v>
                </c:pt>
                <c:pt idx="63">
                  <c:v>325</c:v>
                </c:pt>
                <c:pt idx="64">
                  <c:v>330</c:v>
                </c:pt>
                <c:pt idx="65">
                  <c:v>335</c:v>
                </c:pt>
                <c:pt idx="66">
                  <c:v>340</c:v>
                </c:pt>
                <c:pt idx="67">
                  <c:v>345</c:v>
                </c:pt>
                <c:pt idx="68">
                  <c:v>350</c:v>
                </c:pt>
                <c:pt idx="70">
                  <c:v>#VALUE!</c:v>
                </c:pt>
                <c:pt idx="71">
                  <c:v>#VALUE!</c:v>
                </c:pt>
                <c:pt idx="72">
                  <c:v>#VALUE!</c:v>
                </c:pt>
                <c:pt idx="73">
                  <c:v>#VALUE!</c:v>
                </c:pt>
                <c:pt idx="74">
                  <c:v>#VALUE!</c:v>
                </c:pt>
                <c:pt idx="75">
                  <c:v>#VALUE!</c:v>
                </c:pt>
                <c:pt idx="76">
                  <c:v>#VALUE!</c:v>
                </c:pt>
                <c:pt idx="77">
                  <c:v>#VALUE!</c:v>
                </c:pt>
                <c:pt idx="78">
                  <c:v>#VALUE!</c:v>
                </c:pt>
                <c:pt idx="79">
                  <c:v>#VALUE!</c:v>
                </c:pt>
                <c:pt idx="80">
                  <c:v>#VALUE!</c:v>
                </c:pt>
                <c:pt idx="81">
                  <c:v>#VALUE!</c:v>
                </c:pt>
                <c:pt idx="82">
                  <c:v>#VALUE!</c:v>
                </c:pt>
                <c:pt idx="83">
                  <c:v>#VALUE!</c:v>
                </c:pt>
                <c:pt idx="84">
                  <c:v>#VALUE!</c:v>
                </c:pt>
                <c:pt idx="85">
                  <c:v>#VALUE!</c:v>
                </c:pt>
                <c:pt idx="86">
                  <c:v>#VALUE!</c:v>
                </c:pt>
                <c:pt idx="87">
                  <c:v>#VALUE!</c:v>
                </c:pt>
                <c:pt idx="88">
                  <c:v>#VALUE!</c:v>
                </c:pt>
                <c:pt idx="89">
                  <c:v>#VALUE!</c:v>
                </c:pt>
                <c:pt idx="90">
                  <c:v>#VALUE!</c:v>
                </c:pt>
                <c:pt idx="91">
                  <c:v>#VALUE!</c:v>
                </c:pt>
                <c:pt idx="92">
                  <c:v>#VALUE!</c:v>
                </c:pt>
                <c:pt idx="93">
                  <c:v>#VALUE!</c:v>
                </c:pt>
                <c:pt idx="94">
                  <c:v>#VALUE!</c:v>
                </c:pt>
                <c:pt idx="95">
                  <c:v>#VALUE!</c:v>
                </c:pt>
                <c:pt idx="96">
                  <c:v>#VALUE!</c:v>
                </c:pt>
                <c:pt idx="97">
                  <c:v>#VALUE!</c:v>
                </c:pt>
              </c:strCache>
            </c:strRef>
          </c:xVal>
          <c:yVal>
            <c:numRef>
              <c:f>Linear!$G$3:$G$100</c:f>
              <c:numCache>
                <c:formatCode>0.0</c:formatCode>
                <c:ptCount val="98"/>
                <c:pt idx="0">
                  <c:v>3.1077592438062398</c:v>
                </c:pt>
                <c:pt idx="1">
                  <c:v>4.0495044692020699</c:v>
                </c:pt>
                <c:pt idx="2">
                  <c:v>3.5786318565041548</c:v>
                </c:pt>
                <c:pt idx="3">
                  <c:v>4.1436789917416528</c:v>
                </c:pt>
                <c:pt idx="4">
                  <c:v>3.5786318565041548</c:v>
                </c:pt>
                <c:pt idx="5">
                  <c:v>3.4844573339645719</c:v>
                </c:pt>
                <c:pt idx="6">
                  <c:v>4.3320280368208186</c:v>
                </c:pt>
                <c:pt idx="7">
                  <c:v>4.2378535142812357</c:v>
                </c:pt>
                <c:pt idx="8">
                  <c:v>3.861155424122904</c:v>
                </c:pt>
                <c:pt idx="9">
                  <c:v>5.7446458749145641</c:v>
                </c:pt>
                <c:pt idx="10">
                  <c:v>3.5786318565041548</c:v>
                </c:pt>
                <c:pt idx="11">
                  <c:v>3.6728063790437377</c:v>
                </c:pt>
                <c:pt idx="12">
                  <c:v>4.3320280368208186</c:v>
                </c:pt>
                <c:pt idx="13">
                  <c:v>3.861155424122904</c:v>
                </c:pt>
                <c:pt idx="14">
                  <c:v>4.1436789917416528</c:v>
                </c:pt>
                <c:pt idx="15">
                  <c:v>4.9912496945978999</c:v>
                </c:pt>
                <c:pt idx="16">
                  <c:v>4.1436789917416528</c:v>
                </c:pt>
                <c:pt idx="17">
                  <c:v>3.4844573339645719</c:v>
                </c:pt>
                <c:pt idx="18">
                  <c:v>4.0495044692020699</c:v>
                </c:pt>
                <c:pt idx="19">
                  <c:v>3.9553299466624869</c:v>
                </c:pt>
                <c:pt idx="20">
                  <c:v>4.2378535142812357</c:v>
                </c:pt>
                <c:pt idx="21">
                  <c:v>4.1436789917416528</c:v>
                </c:pt>
                <c:pt idx="22">
                  <c:v>3.9553299466624869</c:v>
                </c:pt>
                <c:pt idx="23">
                  <c:v>4.2378535142812357</c:v>
                </c:pt>
                <c:pt idx="24">
                  <c:v>4.3320280368208186</c:v>
                </c:pt>
                <c:pt idx="25">
                  <c:v>3.6728063790437377</c:v>
                </c:pt>
                <c:pt idx="26">
                  <c:v>4.1436789917416528</c:v>
                </c:pt>
                <c:pt idx="27">
                  <c:v>4.0495044692020699</c:v>
                </c:pt>
                <c:pt idx="28">
                  <c:v>3.7669809015833207</c:v>
                </c:pt>
                <c:pt idx="29">
                  <c:v>4.0495044692020699</c:v>
                </c:pt>
                <c:pt idx="30">
                  <c:v>4.3320280368208186</c:v>
                </c:pt>
                <c:pt idx="31">
                  <c:v>4.1436789917416528</c:v>
                </c:pt>
                <c:pt idx="32">
                  <c:v>4.3320280368208186</c:v>
                </c:pt>
                <c:pt idx="33">
                  <c:v>3.9553299466624869</c:v>
                </c:pt>
                <c:pt idx="34">
                  <c:v>3.861155424122904</c:v>
                </c:pt>
                <c:pt idx="35">
                  <c:v>3.3902828114249886</c:v>
                </c:pt>
                <c:pt idx="36">
                  <c:v>4.2378535142812357</c:v>
                </c:pt>
                <c:pt idx="37">
                  <c:v>4.1436789917416528</c:v>
                </c:pt>
                <c:pt idx="38">
                  <c:v>4.0495044692020699</c:v>
                </c:pt>
                <c:pt idx="39">
                  <c:v>4.5203770818999853</c:v>
                </c:pt>
                <c:pt idx="40">
                  <c:v>4.2378535142812357</c:v>
                </c:pt>
                <c:pt idx="41">
                  <c:v>4.3320280368208186</c:v>
                </c:pt>
                <c:pt idx="42">
                  <c:v>4.0495044692020699</c:v>
                </c:pt>
                <c:pt idx="43">
                  <c:v>3.9553299466624869</c:v>
                </c:pt>
                <c:pt idx="44">
                  <c:v>4.0495044692020699</c:v>
                </c:pt>
                <c:pt idx="45">
                  <c:v>4.1436789917416528</c:v>
                </c:pt>
                <c:pt idx="46">
                  <c:v>4.2378535142812357</c:v>
                </c:pt>
                <c:pt idx="47">
                  <c:v>4.8970751720583179</c:v>
                </c:pt>
                <c:pt idx="48">
                  <c:v>4.2378535142812357</c:v>
                </c:pt>
                <c:pt idx="49">
                  <c:v>3.5786318565041548</c:v>
                </c:pt>
                <c:pt idx="50">
                  <c:v>4.1436789917416528</c:v>
                </c:pt>
                <c:pt idx="51">
                  <c:v>4.2378535142812357</c:v>
                </c:pt>
                <c:pt idx="52">
                  <c:v>4.8970751720583179</c:v>
                </c:pt>
                <c:pt idx="53">
                  <c:v>5.0854242171374837</c:v>
                </c:pt>
                <c:pt idx="54">
                  <c:v>4.2378535142812357</c:v>
                </c:pt>
                <c:pt idx="55">
                  <c:v>4.2378535142812357</c:v>
                </c:pt>
                <c:pt idx="56">
                  <c:v>4.7087261269791512</c:v>
                </c:pt>
                <c:pt idx="57">
                  <c:v>4.4262025593604024</c:v>
                </c:pt>
                <c:pt idx="58">
                  <c:v>5.1795987396770657</c:v>
                </c:pt>
                <c:pt idx="59">
                  <c:v>5.1795987396770657</c:v>
                </c:pt>
                <c:pt idx="60">
                  <c:v>5.1795987396770657</c:v>
                </c:pt>
                <c:pt idx="61">
                  <c:v>5.1795987396770657</c:v>
                </c:pt>
                <c:pt idx="62">
                  <c:v>5.1795987396770657</c:v>
                </c:pt>
                <c:pt idx="63">
                  <c:v>5.1795987396770657</c:v>
                </c:pt>
                <c:pt idx="64">
                  <c:v>5.1795987396770657</c:v>
                </c:pt>
                <c:pt idx="65">
                  <c:v>5.1795987396770657</c:v>
                </c:pt>
                <c:pt idx="66">
                  <c:v>5.1795987396770657</c:v>
                </c:pt>
                <c:pt idx="67">
                  <c:v>5.1795987396770657</c:v>
                </c:pt>
                <c:pt idx="68">
                  <c:v>5.1795987396770657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05-4FAB-99AA-BB81CCDB0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04613631"/>
        <c:axId val="904626591"/>
      </c:scatterChart>
      <c:valAx>
        <c:axId val="904613631"/>
        <c:scaling>
          <c:orientation val="minMax"/>
          <c:max val="7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 sz="1600"/>
                  <a:t>Distance</a:t>
                </a:r>
                <a:r>
                  <a:rPr lang="en-NZ" sz="1600" baseline="0"/>
                  <a:t> (m)</a:t>
                </a:r>
                <a:endParaRPr lang="en-NZ" sz="16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4626591"/>
        <c:crosses val="autoZero"/>
        <c:crossBetween val="midCat"/>
      </c:valAx>
      <c:valAx>
        <c:axId val="904626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Applcation Depth (mm)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461363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559184-EC36-4EC6-A69E-4E3E06458E5F}">
  <sheetPr/>
  <sheetViews>
    <sheetView zoomScale="7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8712" cy="629227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F00CA2-B130-6480-3800-082EFA40824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928A29-7176-4F59-993D-4622C2C8C7E0}" name="Table1" displayName="Table1" ref="E2:H100" totalsRowShown="0" headerRowDxfId="8" dataDxfId="6" headerRowBorderDxfId="7" tableBorderDxfId="5" totalsRowBorderDxfId="4">
  <tableColumns count="4">
    <tableColumn id="1" xr3:uid="{DBAFBD55-E98B-4588-B984-736AEE2BB11A}" name="Collector Distance From Cart (m)" dataDxfId="2">
      <calculatedColumnFormula>IF((E2+$C$7)&gt;#REF!,"",(E2+$C$7))</calculatedColumnFormula>
    </tableColumn>
    <tableColumn id="2" xr3:uid="{C6A55F3F-2ED8-4728-BA1A-613EF856118E}" name="Collector Volume (ml)" dataDxfId="3"/>
    <tableColumn id="4" xr3:uid="{65D99C7F-D5C9-401C-82D9-7E010BF2C549}" name="Collector Application Depth (mm)" dataDxfId="1">
      <calculatedColumnFormula>IF(F3&lt;=0,"",((1/((PI()*(($C$10/1000)/2)^2)))*F3/1000))</calculatedColumnFormula>
    </tableColumn>
    <tableColumn id="3" xr3:uid="{907E7A40-9F1C-46B4-AEBE-9600F711F5F6}" name="Average Application Depth (mm)" dataDxfId="0">
      <calculatedColumnFormula>AVERAGE(Table1[Collector Application Depth (mm)])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3C7B0-B9F3-45C7-ADE8-BC0395F86CFC}">
  <dimension ref="B1:M100"/>
  <sheetViews>
    <sheetView tabSelected="1" zoomScale="72" workbookViewId="0">
      <selection activeCell="C3" sqref="C3"/>
    </sheetView>
  </sheetViews>
  <sheetFormatPr defaultColWidth="9.1796875" defaultRowHeight="14.5" x14ac:dyDescent="0.35"/>
  <cols>
    <col min="1" max="1" width="2.1796875" style="4" customWidth="1"/>
    <col min="2" max="2" width="41.81640625" style="1" customWidth="1"/>
    <col min="3" max="3" width="8.6328125" style="4" customWidth="1"/>
    <col min="4" max="4" width="1.1796875" style="4" customWidth="1"/>
    <col min="5" max="7" width="14" style="4" customWidth="1"/>
    <col min="8" max="8" width="14" style="4" hidden="1" customWidth="1"/>
    <col min="9" max="9" width="11.26953125" style="6" hidden="1" customWidth="1"/>
    <col min="10" max="10" width="2.36328125" style="6" customWidth="1"/>
    <col min="11" max="11" width="151.1796875" style="1" customWidth="1"/>
    <col min="12" max="14" width="14.1796875" style="4" customWidth="1"/>
    <col min="15" max="15" width="9.1796875" style="4"/>
    <col min="16" max="16" width="12" style="4" bestFit="1" customWidth="1"/>
    <col min="17" max="16384" width="9.1796875" style="4"/>
  </cols>
  <sheetData>
    <row r="1" spans="2:13" ht="10" customHeight="1" x14ac:dyDescent="0.35"/>
    <row r="2" spans="2:13" s="2" customFormat="1" ht="54" customHeight="1" x14ac:dyDescent="0.35">
      <c r="B2" s="9" t="s">
        <v>37</v>
      </c>
      <c r="E2" s="13" t="s">
        <v>32</v>
      </c>
      <c r="F2" s="14" t="s">
        <v>7</v>
      </c>
      <c r="G2" s="15" t="s">
        <v>5</v>
      </c>
      <c r="H2" s="14" t="s">
        <v>4</v>
      </c>
      <c r="I2" s="17" t="s">
        <v>0</v>
      </c>
      <c r="J2" s="33"/>
      <c r="K2" s="18" t="s">
        <v>6</v>
      </c>
    </row>
    <row r="3" spans="2:13" ht="19" customHeight="1" x14ac:dyDescent="0.35">
      <c r="B3" s="5" t="s">
        <v>29</v>
      </c>
      <c r="C3" s="27">
        <v>350</v>
      </c>
      <c r="E3" s="31">
        <f>C8</f>
        <v>10</v>
      </c>
      <c r="F3" s="25">
        <v>165</v>
      </c>
      <c r="G3" s="23">
        <f t="shared" ref="G3:G34" si="0">IF(F3&lt;=0,"",((1/((PI()*(($C$10/1000)/2)^2)))*F3/1000))</f>
        <v>3.1077592438062398</v>
      </c>
      <c r="H3" s="23">
        <f>AVERAGE(Table1[Collector Application Depth (mm)])</f>
        <v>4.2979068330021315</v>
      </c>
      <c r="I3" s="30">
        <f>IF(F3&lt;=0,"",ABS(F3-(AVERAGE(F:F))))</f>
        <v>63.188405797101439</v>
      </c>
      <c r="J3" s="34"/>
      <c r="K3" s="3" t="s">
        <v>9</v>
      </c>
    </row>
    <row r="4" spans="2:13" ht="19" customHeight="1" x14ac:dyDescent="0.35">
      <c r="B4" s="5" t="s">
        <v>22</v>
      </c>
      <c r="C4" s="27">
        <v>0</v>
      </c>
      <c r="E4" s="32">
        <f t="shared" ref="E4:E35" si="1">IF((E3+$C$7)&gt;$C$6,"",(E3+$C$7))</f>
        <v>15</v>
      </c>
      <c r="F4" s="25">
        <v>215</v>
      </c>
      <c r="G4" s="23">
        <f t="shared" si="0"/>
        <v>4.0495044692020699</v>
      </c>
      <c r="H4" s="23">
        <f>AVERAGE(Table1[Collector Application Depth (mm)])</f>
        <v>4.2979068330021315</v>
      </c>
      <c r="I4" s="16">
        <f t="shared" ref="I4:I35" si="2">IF(F4&lt;=0,"",(ABS(F4-AVERAGE(F:F))))</f>
        <v>13.188405797101439</v>
      </c>
      <c r="J4" s="34"/>
      <c r="K4" s="1" t="s">
        <v>33</v>
      </c>
      <c r="L4" s="7"/>
      <c r="M4" s="7"/>
    </row>
    <row r="5" spans="2:13" ht="19" customHeight="1" x14ac:dyDescent="0.35">
      <c r="B5" s="5" t="s">
        <v>21</v>
      </c>
      <c r="C5" s="27">
        <v>0</v>
      </c>
      <c r="E5" s="32">
        <f t="shared" si="1"/>
        <v>20</v>
      </c>
      <c r="F5" s="25">
        <v>190</v>
      </c>
      <c r="G5" s="23">
        <f t="shared" si="0"/>
        <v>3.5786318565041548</v>
      </c>
      <c r="H5" s="23">
        <f>AVERAGE(Table1[Collector Application Depth (mm)])</f>
        <v>4.2979068330021315</v>
      </c>
      <c r="I5" s="16">
        <f t="shared" si="2"/>
        <v>38.188405797101439</v>
      </c>
      <c r="J5" s="34"/>
      <c r="K5" s="8" t="s">
        <v>24</v>
      </c>
      <c r="L5" s="7"/>
      <c r="M5" s="7"/>
    </row>
    <row r="6" spans="2:13" ht="19" customHeight="1" x14ac:dyDescent="0.35">
      <c r="B6" s="5" t="s">
        <v>30</v>
      </c>
      <c r="C6" s="36">
        <f>C3+C4+C5</f>
        <v>350</v>
      </c>
      <c r="E6" s="32">
        <f t="shared" si="1"/>
        <v>25</v>
      </c>
      <c r="F6" s="25">
        <v>220</v>
      </c>
      <c r="G6" s="23">
        <f t="shared" si="0"/>
        <v>4.1436789917416528</v>
      </c>
      <c r="H6" s="23">
        <f>AVERAGE(Table1[Collector Application Depth (mm)])</f>
        <v>4.2979068330021315</v>
      </c>
      <c r="I6" s="16">
        <f t="shared" si="2"/>
        <v>8.1884057971014386</v>
      </c>
      <c r="J6" s="34"/>
      <c r="K6" s="8" t="s">
        <v>34</v>
      </c>
      <c r="L6" s="7"/>
      <c r="M6" s="7"/>
    </row>
    <row r="7" spans="2:13" ht="19" customHeight="1" x14ac:dyDescent="0.35">
      <c r="B7" s="5" t="s">
        <v>3</v>
      </c>
      <c r="C7" s="27">
        <v>5</v>
      </c>
      <c r="E7" s="32">
        <f t="shared" si="1"/>
        <v>30</v>
      </c>
      <c r="F7" s="25">
        <v>190</v>
      </c>
      <c r="G7" s="23">
        <f t="shared" si="0"/>
        <v>3.5786318565041548</v>
      </c>
      <c r="H7" s="23">
        <f>AVERAGE(Table1[Collector Application Depth (mm)])</f>
        <v>4.2979068330021315</v>
      </c>
      <c r="I7" s="16">
        <f t="shared" si="2"/>
        <v>38.188405797101439</v>
      </c>
      <c r="J7" s="34"/>
      <c r="K7" s="10" t="s">
        <v>35</v>
      </c>
      <c r="L7" s="7"/>
      <c r="M7" s="7"/>
    </row>
    <row r="8" spans="2:13" ht="19" customHeight="1" x14ac:dyDescent="0.35">
      <c r="B8" s="5" t="s">
        <v>31</v>
      </c>
      <c r="C8" s="37">
        <v>10</v>
      </c>
      <c r="E8" s="32">
        <f t="shared" si="1"/>
        <v>35</v>
      </c>
      <c r="F8" s="25">
        <v>185</v>
      </c>
      <c r="G8" s="23">
        <f t="shared" si="0"/>
        <v>3.4844573339645719</v>
      </c>
      <c r="H8" s="23">
        <f>AVERAGE(Table1[Collector Application Depth (mm)])</f>
        <v>4.2979068330021315</v>
      </c>
      <c r="I8" s="16">
        <f t="shared" si="2"/>
        <v>43.188405797101439</v>
      </c>
      <c r="J8" s="34"/>
      <c r="K8" s="8" t="s">
        <v>25</v>
      </c>
      <c r="L8" s="7"/>
      <c r="M8" s="7"/>
    </row>
    <row r="9" spans="2:13" ht="19" customHeight="1" x14ac:dyDescent="0.35">
      <c r="B9" s="5" t="s">
        <v>11</v>
      </c>
      <c r="C9" s="28">
        <f>(C6-C8)/C7</f>
        <v>68</v>
      </c>
      <c r="E9" s="32">
        <f t="shared" si="1"/>
        <v>40</v>
      </c>
      <c r="F9" s="25">
        <v>230</v>
      </c>
      <c r="G9" s="23">
        <f t="shared" si="0"/>
        <v>4.3320280368208186</v>
      </c>
      <c r="H9" s="23">
        <f>AVERAGE(Table1[Collector Application Depth (mm)])</f>
        <v>4.2979068330021315</v>
      </c>
      <c r="I9" s="16">
        <f t="shared" si="2"/>
        <v>1.8115942028985614</v>
      </c>
      <c r="J9" s="34"/>
      <c r="K9" s="8"/>
      <c r="L9" s="7"/>
      <c r="M9" s="7"/>
    </row>
    <row r="10" spans="2:13" ht="19" customHeight="1" x14ac:dyDescent="0.35">
      <c r="B10" s="5" t="s">
        <v>13</v>
      </c>
      <c r="C10" s="27">
        <v>260</v>
      </c>
      <c r="E10" s="32">
        <f t="shared" si="1"/>
        <v>45</v>
      </c>
      <c r="F10" s="25">
        <v>225</v>
      </c>
      <c r="G10" s="23">
        <f t="shared" si="0"/>
        <v>4.2378535142812357</v>
      </c>
      <c r="H10" s="23">
        <f>AVERAGE(Table1[Collector Application Depth (mm)])</f>
        <v>4.2979068330021315</v>
      </c>
      <c r="I10" s="16">
        <f t="shared" si="2"/>
        <v>3.1884057971014386</v>
      </c>
      <c r="J10" s="34"/>
      <c r="K10" s="11" t="s">
        <v>8</v>
      </c>
      <c r="L10" s="7"/>
      <c r="M10" s="7"/>
    </row>
    <row r="11" spans="2:13" ht="19" customHeight="1" x14ac:dyDescent="0.35">
      <c r="E11" s="32">
        <f t="shared" si="1"/>
        <v>50</v>
      </c>
      <c r="F11" s="25">
        <v>205</v>
      </c>
      <c r="G11" s="23">
        <f t="shared" si="0"/>
        <v>3.861155424122904</v>
      </c>
      <c r="H11" s="23">
        <f>AVERAGE(Table1[Collector Application Depth (mm)])</f>
        <v>4.2979068330021315</v>
      </c>
      <c r="I11" s="16">
        <f t="shared" si="2"/>
        <v>23.188405797101439</v>
      </c>
      <c r="J11" s="34"/>
      <c r="K11" s="8" t="s">
        <v>26</v>
      </c>
      <c r="L11" s="7"/>
      <c r="M11" s="7"/>
    </row>
    <row r="12" spans="2:13" ht="19" customHeight="1" x14ac:dyDescent="0.35">
      <c r="B12" s="5" t="s">
        <v>4</v>
      </c>
      <c r="C12" s="19">
        <f>AVERAGE(G:G)</f>
        <v>4.2979068330021315</v>
      </c>
      <c r="E12" s="32">
        <f t="shared" si="1"/>
        <v>55</v>
      </c>
      <c r="F12" s="25">
        <v>305</v>
      </c>
      <c r="G12" s="23">
        <f t="shared" si="0"/>
        <v>5.7446458749145641</v>
      </c>
      <c r="H12" s="23">
        <f>AVERAGE(Table1[Collector Application Depth (mm)])</f>
        <v>4.2979068330021315</v>
      </c>
      <c r="I12" s="16">
        <f t="shared" si="2"/>
        <v>76.811594202898561</v>
      </c>
      <c r="J12" s="34"/>
      <c r="K12" s="10" t="s">
        <v>36</v>
      </c>
      <c r="L12" s="7"/>
      <c r="M12" s="7"/>
    </row>
    <row r="13" spans="2:13" ht="19" customHeight="1" x14ac:dyDescent="0.35">
      <c r="E13" s="32">
        <f t="shared" si="1"/>
        <v>60</v>
      </c>
      <c r="F13" s="25">
        <v>190</v>
      </c>
      <c r="G13" s="23">
        <f t="shared" si="0"/>
        <v>3.5786318565041548</v>
      </c>
      <c r="H13" s="23">
        <f>AVERAGE(Table1[Collector Application Depth (mm)])</f>
        <v>4.2979068330021315</v>
      </c>
      <c r="I13" s="16">
        <f t="shared" si="2"/>
        <v>38.188405797101439</v>
      </c>
      <c r="J13" s="34"/>
      <c r="L13" s="7"/>
      <c r="M13" s="7"/>
    </row>
    <row r="14" spans="2:13" ht="19" customHeight="1" x14ac:dyDescent="0.35">
      <c r="B14" s="5" t="s">
        <v>1</v>
      </c>
      <c r="C14" s="20">
        <f>AVERAGE(_xlfn.TAKE(_xlfn._xlws.SORT(F:F),COUNT(F:F)/4))/AVERAGE(F:F)</f>
        <v>0.85326807763435641</v>
      </c>
      <c r="E14" s="32">
        <f t="shared" si="1"/>
        <v>65</v>
      </c>
      <c r="F14" s="25">
        <v>195</v>
      </c>
      <c r="G14" s="23">
        <f t="shared" si="0"/>
        <v>3.6728063790437377</v>
      </c>
      <c r="H14" s="23">
        <f>AVERAGE(Table1[Collector Application Depth (mm)])</f>
        <v>4.2979068330021315</v>
      </c>
      <c r="I14" s="16">
        <f t="shared" si="2"/>
        <v>33.188405797101439</v>
      </c>
      <c r="J14" s="34"/>
      <c r="K14" s="11" t="s">
        <v>10</v>
      </c>
      <c r="L14" s="7"/>
      <c r="M14" s="7"/>
    </row>
    <row r="15" spans="2:13" ht="19" customHeight="1" x14ac:dyDescent="0.35">
      <c r="B15" s="5" t="s">
        <v>2</v>
      </c>
      <c r="C15" s="21" cm="1">
        <f t="array" ref="C15">AVERAGE(_xlfn._xlws.FILTER(F:F, F:F &gt;= _xlfn.QUARTILE.INC(F:F, 3)))/AVERAGE(F:F)</f>
        <v>1.186884725309622</v>
      </c>
      <c r="E15" s="32">
        <f t="shared" si="1"/>
        <v>70</v>
      </c>
      <c r="F15" s="25">
        <v>230</v>
      </c>
      <c r="G15" s="23">
        <f t="shared" si="0"/>
        <v>4.3320280368208186</v>
      </c>
      <c r="H15" s="23">
        <f>AVERAGE(Table1[Collector Application Depth (mm)])</f>
        <v>4.2979068330021315</v>
      </c>
      <c r="I15" s="16">
        <f t="shared" si="2"/>
        <v>1.8115942028985614</v>
      </c>
      <c r="J15" s="34"/>
      <c r="K15" s="8" t="s">
        <v>14</v>
      </c>
      <c r="L15" s="7"/>
      <c r="M15" s="7"/>
    </row>
    <row r="16" spans="2:13" ht="19" customHeight="1" x14ac:dyDescent="0.35">
      <c r="B16" s="5" t="s">
        <v>23</v>
      </c>
      <c r="C16" s="22">
        <f>(1-(SUM(I:I)/(SUM(F:F))))*100</f>
        <v>90.024898633566679</v>
      </c>
      <c r="E16" s="32">
        <f t="shared" si="1"/>
        <v>75</v>
      </c>
      <c r="F16" s="25">
        <v>205</v>
      </c>
      <c r="G16" s="23">
        <f t="shared" si="0"/>
        <v>3.861155424122904</v>
      </c>
      <c r="H16" s="23">
        <f>AVERAGE(Table1[Collector Application Depth (mm)])</f>
        <v>4.2979068330021315</v>
      </c>
      <c r="I16" s="16">
        <f t="shared" si="2"/>
        <v>23.188405797101439</v>
      </c>
      <c r="J16" s="34"/>
      <c r="K16" s="8" t="s">
        <v>15</v>
      </c>
      <c r="L16" s="7"/>
      <c r="M16" s="7"/>
    </row>
    <row r="17" spans="5:13" ht="19" customHeight="1" x14ac:dyDescent="0.35">
      <c r="E17" s="32">
        <f t="shared" si="1"/>
        <v>80</v>
      </c>
      <c r="F17" s="25">
        <v>220</v>
      </c>
      <c r="G17" s="23">
        <f t="shared" si="0"/>
        <v>4.1436789917416528</v>
      </c>
      <c r="H17" s="23">
        <f>AVERAGE(Table1[Collector Application Depth (mm)])</f>
        <v>4.2979068330021315</v>
      </c>
      <c r="I17" s="16">
        <f t="shared" si="2"/>
        <v>8.1884057971014386</v>
      </c>
      <c r="J17" s="34"/>
      <c r="K17" s="12" t="s">
        <v>16</v>
      </c>
      <c r="L17" s="7"/>
      <c r="M17" s="7"/>
    </row>
    <row r="18" spans="5:13" ht="19" customHeight="1" x14ac:dyDescent="0.35">
      <c r="E18" s="32">
        <f t="shared" si="1"/>
        <v>85</v>
      </c>
      <c r="F18" s="25">
        <v>265</v>
      </c>
      <c r="G18" s="23">
        <f t="shared" si="0"/>
        <v>4.9912496945978999</v>
      </c>
      <c r="H18" s="23">
        <f>AVERAGE(Table1[Collector Application Depth (mm)])</f>
        <v>4.2979068330021315</v>
      </c>
      <c r="I18" s="16">
        <f t="shared" si="2"/>
        <v>36.811594202898561</v>
      </c>
      <c r="J18" s="34"/>
      <c r="K18" s="10" t="s">
        <v>27</v>
      </c>
      <c r="L18" s="7"/>
      <c r="M18" s="7"/>
    </row>
    <row r="19" spans="5:13" ht="19" customHeight="1" x14ac:dyDescent="0.35">
      <c r="E19" s="32">
        <f t="shared" si="1"/>
        <v>90</v>
      </c>
      <c r="F19" s="25">
        <v>220</v>
      </c>
      <c r="G19" s="23">
        <f t="shared" si="0"/>
        <v>4.1436789917416528</v>
      </c>
      <c r="H19" s="23">
        <f>AVERAGE(Table1[Collector Application Depth (mm)])</f>
        <v>4.2979068330021315</v>
      </c>
      <c r="I19" s="16">
        <f t="shared" si="2"/>
        <v>8.1884057971014386</v>
      </c>
      <c r="J19" s="34"/>
      <c r="K19" s="8" t="s">
        <v>12</v>
      </c>
      <c r="L19" s="7"/>
      <c r="M19" s="7"/>
    </row>
    <row r="20" spans="5:13" ht="19" customHeight="1" x14ac:dyDescent="0.35">
      <c r="E20" s="32">
        <f t="shared" si="1"/>
        <v>95</v>
      </c>
      <c r="F20" s="25">
        <v>185</v>
      </c>
      <c r="G20" s="23">
        <f t="shared" si="0"/>
        <v>3.4844573339645719</v>
      </c>
      <c r="H20" s="23">
        <f>AVERAGE(Table1[Collector Application Depth (mm)])</f>
        <v>4.2979068330021315</v>
      </c>
      <c r="I20" s="16">
        <f t="shared" si="2"/>
        <v>43.188405797101439</v>
      </c>
      <c r="J20" s="34"/>
      <c r="K20" s="12" t="s">
        <v>17</v>
      </c>
      <c r="L20" s="7"/>
      <c r="M20" s="7"/>
    </row>
    <row r="21" spans="5:13" ht="19" customHeight="1" x14ac:dyDescent="0.35">
      <c r="E21" s="32">
        <f t="shared" si="1"/>
        <v>100</v>
      </c>
      <c r="F21" s="25">
        <v>215</v>
      </c>
      <c r="G21" s="23">
        <f t="shared" si="0"/>
        <v>4.0495044692020699</v>
      </c>
      <c r="H21" s="23">
        <f>AVERAGE(Table1[Collector Application Depth (mm)])</f>
        <v>4.2979068330021315</v>
      </c>
      <c r="I21" s="16">
        <f t="shared" si="2"/>
        <v>13.188405797101439</v>
      </c>
      <c r="J21" s="34"/>
      <c r="K21" s="12" t="s">
        <v>18</v>
      </c>
      <c r="L21" s="7"/>
      <c r="M21" s="7"/>
    </row>
    <row r="22" spans="5:13" ht="19" customHeight="1" x14ac:dyDescent="0.35">
      <c r="E22" s="32">
        <f t="shared" si="1"/>
        <v>105</v>
      </c>
      <c r="F22" s="25">
        <v>210</v>
      </c>
      <c r="G22" s="23">
        <f t="shared" si="0"/>
        <v>3.9553299466624869</v>
      </c>
      <c r="H22" s="23">
        <f>AVERAGE(Table1[Collector Application Depth (mm)])</f>
        <v>4.2979068330021315</v>
      </c>
      <c r="I22" s="16">
        <f t="shared" si="2"/>
        <v>18.188405797101439</v>
      </c>
      <c r="J22" s="34"/>
      <c r="K22" s="12" t="s">
        <v>19</v>
      </c>
      <c r="L22" s="7"/>
      <c r="M22" s="7"/>
    </row>
    <row r="23" spans="5:13" ht="19" customHeight="1" x14ac:dyDescent="0.35">
      <c r="E23" s="32">
        <f t="shared" si="1"/>
        <v>110</v>
      </c>
      <c r="F23" s="25">
        <v>225</v>
      </c>
      <c r="G23" s="23">
        <f t="shared" si="0"/>
        <v>4.2378535142812357</v>
      </c>
      <c r="H23" s="23">
        <f>AVERAGE(Table1[Collector Application Depth (mm)])</f>
        <v>4.2979068330021315</v>
      </c>
      <c r="I23" s="16">
        <f t="shared" si="2"/>
        <v>3.1884057971014386</v>
      </c>
      <c r="J23" s="34"/>
      <c r="K23" s="12"/>
      <c r="L23" s="7"/>
      <c r="M23" s="7"/>
    </row>
    <row r="24" spans="5:13" ht="19" customHeight="1" x14ac:dyDescent="0.35">
      <c r="E24" s="32">
        <f t="shared" si="1"/>
        <v>115</v>
      </c>
      <c r="F24" s="25">
        <v>220</v>
      </c>
      <c r="G24" s="23">
        <f t="shared" si="0"/>
        <v>4.1436789917416528</v>
      </c>
      <c r="H24" s="23">
        <f>AVERAGE(Table1[Collector Application Depth (mm)])</f>
        <v>4.2979068330021315</v>
      </c>
      <c r="I24" s="16">
        <f t="shared" si="2"/>
        <v>8.1884057971014386</v>
      </c>
      <c r="J24" s="34"/>
      <c r="K24" s="11" t="s">
        <v>20</v>
      </c>
    </row>
    <row r="25" spans="5:13" ht="19" customHeight="1" x14ac:dyDescent="0.35">
      <c r="E25" s="32">
        <f t="shared" si="1"/>
        <v>120</v>
      </c>
      <c r="F25" s="25">
        <v>210</v>
      </c>
      <c r="G25" s="23">
        <f t="shared" si="0"/>
        <v>3.9553299466624869</v>
      </c>
      <c r="H25" s="23">
        <f>AVERAGE(Table1[Collector Application Depth (mm)])</f>
        <v>4.2979068330021315</v>
      </c>
      <c r="I25" s="16">
        <f t="shared" si="2"/>
        <v>18.188405797101439</v>
      </c>
      <c r="J25" s="34"/>
      <c r="K25" s="35" t="s">
        <v>28</v>
      </c>
    </row>
    <row r="26" spans="5:13" ht="19" customHeight="1" x14ac:dyDescent="0.35">
      <c r="E26" s="32">
        <f t="shared" si="1"/>
        <v>125</v>
      </c>
      <c r="F26" s="25">
        <v>225</v>
      </c>
      <c r="G26" s="23">
        <f t="shared" si="0"/>
        <v>4.2378535142812357</v>
      </c>
      <c r="H26" s="23">
        <f>AVERAGE(Table1[Collector Application Depth (mm)])</f>
        <v>4.2979068330021315</v>
      </c>
      <c r="I26" s="16">
        <f t="shared" si="2"/>
        <v>3.1884057971014386</v>
      </c>
      <c r="J26" s="34"/>
      <c r="K26" s="8"/>
    </row>
    <row r="27" spans="5:13" ht="19" customHeight="1" x14ac:dyDescent="0.35">
      <c r="E27" s="32">
        <f t="shared" si="1"/>
        <v>130</v>
      </c>
      <c r="F27" s="25">
        <v>230</v>
      </c>
      <c r="G27" s="23">
        <f t="shared" si="0"/>
        <v>4.3320280368208186</v>
      </c>
      <c r="H27" s="23">
        <f>AVERAGE(Table1[Collector Application Depth (mm)])</f>
        <v>4.2979068330021315</v>
      </c>
      <c r="I27" s="16">
        <f t="shared" si="2"/>
        <v>1.8115942028985614</v>
      </c>
      <c r="J27" s="34"/>
      <c r="K27" s="8"/>
    </row>
    <row r="28" spans="5:13" ht="19" customHeight="1" x14ac:dyDescent="0.35">
      <c r="E28" s="32">
        <f t="shared" si="1"/>
        <v>135</v>
      </c>
      <c r="F28" s="25">
        <v>195</v>
      </c>
      <c r="G28" s="23">
        <f t="shared" si="0"/>
        <v>3.6728063790437377</v>
      </c>
      <c r="H28" s="23">
        <f>AVERAGE(Table1[Collector Application Depth (mm)])</f>
        <v>4.2979068330021315</v>
      </c>
      <c r="I28" s="16">
        <f t="shared" si="2"/>
        <v>33.188405797101439</v>
      </c>
      <c r="J28" s="34"/>
      <c r="K28" s="8"/>
    </row>
    <row r="29" spans="5:13" ht="19" customHeight="1" x14ac:dyDescent="0.35">
      <c r="E29" s="32">
        <f t="shared" si="1"/>
        <v>140</v>
      </c>
      <c r="F29" s="25">
        <v>220</v>
      </c>
      <c r="G29" s="23">
        <f t="shared" si="0"/>
        <v>4.1436789917416528</v>
      </c>
      <c r="H29" s="23">
        <f>AVERAGE(Table1[Collector Application Depth (mm)])</f>
        <v>4.2979068330021315</v>
      </c>
      <c r="I29" s="16">
        <f t="shared" si="2"/>
        <v>8.1884057971014386</v>
      </c>
      <c r="J29" s="34"/>
      <c r="K29" s="8"/>
    </row>
    <row r="30" spans="5:13" ht="19" customHeight="1" x14ac:dyDescent="0.35">
      <c r="E30" s="32">
        <f t="shared" si="1"/>
        <v>145</v>
      </c>
      <c r="F30" s="25">
        <v>215</v>
      </c>
      <c r="G30" s="23">
        <f t="shared" si="0"/>
        <v>4.0495044692020699</v>
      </c>
      <c r="H30" s="23">
        <f>AVERAGE(Table1[Collector Application Depth (mm)])</f>
        <v>4.2979068330021315</v>
      </c>
      <c r="I30" s="16">
        <f t="shared" si="2"/>
        <v>13.188405797101439</v>
      </c>
      <c r="J30" s="34"/>
      <c r="K30" s="8"/>
    </row>
    <row r="31" spans="5:13" ht="19" customHeight="1" x14ac:dyDescent="0.35">
      <c r="E31" s="32">
        <f t="shared" si="1"/>
        <v>150</v>
      </c>
      <c r="F31" s="25">
        <v>200</v>
      </c>
      <c r="G31" s="23">
        <f t="shared" si="0"/>
        <v>3.7669809015833207</v>
      </c>
      <c r="H31" s="23">
        <f>AVERAGE(Table1[Collector Application Depth (mm)])</f>
        <v>4.2979068330021315</v>
      </c>
      <c r="I31" s="16">
        <f t="shared" si="2"/>
        <v>28.188405797101439</v>
      </c>
      <c r="J31" s="34"/>
    </row>
    <row r="32" spans="5:13" ht="19" customHeight="1" x14ac:dyDescent="0.35">
      <c r="E32" s="32">
        <f t="shared" si="1"/>
        <v>155</v>
      </c>
      <c r="F32" s="25">
        <v>215</v>
      </c>
      <c r="G32" s="23">
        <f t="shared" si="0"/>
        <v>4.0495044692020699</v>
      </c>
      <c r="H32" s="23">
        <f>AVERAGE(Table1[Collector Application Depth (mm)])</f>
        <v>4.2979068330021315</v>
      </c>
      <c r="I32" s="16">
        <f t="shared" si="2"/>
        <v>13.188405797101439</v>
      </c>
      <c r="J32" s="34"/>
    </row>
    <row r="33" spans="5:10" ht="19" customHeight="1" x14ac:dyDescent="0.35">
      <c r="E33" s="32">
        <f t="shared" si="1"/>
        <v>160</v>
      </c>
      <c r="F33" s="25">
        <v>230</v>
      </c>
      <c r="G33" s="23">
        <f t="shared" si="0"/>
        <v>4.3320280368208186</v>
      </c>
      <c r="H33" s="23">
        <f>AVERAGE(Table1[Collector Application Depth (mm)])</f>
        <v>4.2979068330021315</v>
      </c>
      <c r="I33" s="16">
        <f t="shared" si="2"/>
        <v>1.8115942028985614</v>
      </c>
      <c r="J33" s="34"/>
    </row>
    <row r="34" spans="5:10" ht="19" customHeight="1" x14ac:dyDescent="0.35">
      <c r="E34" s="32">
        <f t="shared" si="1"/>
        <v>165</v>
      </c>
      <c r="F34" s="25">
        <v>220</v>
      </c>
      <c r="G34" s="23">
        <f t="shared" si="0"/>
        <v>4.1436789917416528</v>
      </c>
      <c r="H34" s="23">
        <f>AVERAGE(Table1[Collector Application Depth (mm)])</f>
        <v>4.2979068330021315</v>
      </c>
      <c r="I34" s="16">
        <f t="shared" si="2"/>
        <v>8.1884057971014386</v>
      </c>
      <c r="J34" s="34"/>
    </row>
    <row r="35" spans="5:10" ht="19" customHeight="1" x14ac:dyDescent="0.35">
      <c r="E35" s="32">
        <f t="shared" si="1"/>
        <v>170</v>
      </c>
      <c r="F35" s="25">
        <v>230</v>
      </c>
      <c r="G35" s="23">
        <f t="shared" ref="G35:G66" si="3">IF(F35&lt;=0,"",((1/((PI()*(($C$10/1000)/2)^2)))*F35/1000))</f>
        <v>4.3320280368208186</v>
      </c>
      <c r="H35" s="23">
        <f>AVERAGE(Table1[Collector Application Depth (mm)])</f>
        <v>4.2979068330021315</v>
      </c>
      <c r="I35" s="16">
        <f t="shared" si="2"/>
        <v>1.8115942028985614</v>
      </c>
      <c r="J35" s="34"/>
    </row>
    <row r="36" spans="5:10" ht="19" customHeight="1" x14ac:dyDescent="0.35">
      <c r="E36" s="32">
        <f t="shared" ref="E36:E68" si="4">IF((E35+$C$7)&gt;$C$6,"",(E35+$C$7))</f>
        <v>175</v>
      </c>
      <c r="F36" s="25">
        <v>210</v>
      </c>
      <c r="G36" s="23">
        <f t="shared" si="3"/>
        <v>3.9553299466624869</v>
      </c>
      <c r="H36" s="23">
        <f>AVERAGE(Table1[Collector Application Depth (mm)])</f>
        <v>4.2979068330021315</v>
      </c>
      <c r="I36" s="16">
        <f t="shared" ref="I36:I67" si="5">IF(F36&lt;=0,"",(ABS(F36-AVERAGE(F:F))))</f>
        <v>18.188405797101439</v>
      </c>
      <c r="J36" s="34"/>
    </row>
    <row r="37" spans="5:10" ht="19" customHeight="1" x14ac:dyDescent="0.35">
      <c r="E37" s="32">
        <f t="shared" si="4"/>
        <v>180</v>
      </c>
      <c r="F37" s="25">
        <v>205</v>
      </c>
      <c r="G37" s="23">
        <f t="shared" si="3"/>
        <v>3.861155424122904</v>
      </c>
      <c r="H37" s="23">
        <f>AVERAGE(Table1[Collector Application Depth (mm)])</f>
        <v>4.2979068330021315</v>
      </c>
      <c r="I37" s="16">
        <f t="shared" si="5"/>
        <v>23.188405797101439</v>
      </c>
      <c r="J37" s="34"/>
    </row>
    <row r="38" spans="5:10" ht="19" customHeight="1" x14ac:dyDescent="0.35">
      <c r="E38" s="32">
        <f t="shared" si="4"/>
        <v>185</v>
      </c>
      <c r="F38" s="25">
        <v>180</v>
      </c>
      <c r="G38" s="23">
        <f t="shared" si="3"/>
        <v>3.3902828114249886</v>
      </c>
      <c r="H38" s="23">
        <f>AVERAGE(Table1[Collector Application Depth (mm)])</f>
        <v>4.2979068330021315</v>
      </c>
      <c r="I38" s="16">
        <f t="shared" si="5"/>
        <v>48.188405797101439</v>
      </c>
      <c r="J38" s="34"/>
    </row>
    <row r="39" spans="5:10" ht="19" customHeight="1" x14ac:dyDescent="0.35">
      <c r="E39" s="32">
        <f t="shared" si="4"/>
        <v>190</v>
      </c>
      <c r="F39" s="25">
        <v>225</v>
      </c>
      <c r="G39" s="23">
        <f t="shared" si="3"/>
        <v>4.2378535142812357</v>
      </c>
      <c r="H39" s="23">
        <f>AVERAGE(Table1[Collector Application Depth (mm)])</f>
        <v>4.2979068330021315</v>
      </c>
      <c r="I39" s="16">
        <f t="shared" si="5"/>
        <v>3.1884057971014386</v>
      </c>
      <c r="J39" s="34"/>
    </row>
    <row r="40" spans="5:10" ht="19" customHeight="1" x14ac:dyDescent="0.35">
      <c r="E40" s="32">
        <f t="shared" si="4"/>
        <v>195</v>
      </c>
      <c r="F40" s="25">
        <v>220</v>
      </c>
      <c r="G40" s="23">
        <f t="shared" si="3"/>
        <v>4.1436789917416528</v>
      </c>
      <c r="H40" s="23">
        <f>AVERAGE(Table1[Collector Application Depth (mm)])</f>
        <v>4.2979068330021315</v>
      </c>
      <c r="I40" s="16">
        <f t="shared" si="5"/>
        <v>8.1884057971014386</v>
      </c>
      <c r="J40" s="34"/>
    </row>
    <row r="41" spans="5:10" ht="19" customHeight="1" x14ac:dyDescent="0.35">
      <c r="E41" s="32">
        <f t="shared" si="4"/>
        <v>200</v>
      </c>
      <c r="F41" s="25">
        <v>215</v>
      </c>
      <c r="G41" s="23">
        <f t="shared" si="3"/>
        <v>4.0495044692020699</v>
      </c>
      <c r="H41" s="23">
        <f>AVERAGE(Table1[Collector Application Depth (mm)])</f>
        <v>4.2979068330021315</v>
      </c>
      <c r="I41" s="16">
        <f t="shared" si="5"/>
        <v>13.188405797101439</v>
      </c>
      <c r="J41" s="34"/>
    </row>
    <row r="42" spans="5:10" ht="19" customHeight="1" x14ac:dyDescent="0.35">
      <c r="E42" s="32">
        <f t="shared" si="4"/>
        <v>205</v>
      </c>
      <c r="F42" s="25">
        <v>240</v>
      </c>
      <c r="G42" s="23">
        <f t="shared" si="3"/>
        <v>4.5203770818999853</v>
      </c>
      <c r="H42" s="23">
        <f>AVERAGE(Table1[Collector Application Depth (mm)])</f>
        <v>4.2979068330021315</v>
      </c>
      <c r="I42" s="16">
        <f t="shared" si="5"/>
        <v>11.811594202898561</v>
      </c>
      <c r="J42" s="34"/>
    </row>
    <row r="43" spans="5:10" ht="19" customHeight="1" x14ac:dyDescent="0.35">
      <c r="E43" s="32">
        <f t="shared" si="4"/>
        <v>210</v>
      </c>
      <c r="F43" s="25">
        <v>225</v>
      </c>
      <c r="G43" s="23">
        <f t="shared" si="3"/>
        <v>4.2378535142812357</v>
      </c>
      <c r="H43" s="23">
        <f>AVERAGE(Table1[Collector Application Depth (mm)])</f>
        <v>4.2979068330021315</v>
      </c>
      <c r="I43" s="16">
        <f t="shared" si="5"/>
        <v>3.1884057971014386</v>
      </c>
      <c r="J43" s="34"/>
    </row>
    <row r="44" spans="5:10" ht="19" customHeight="1" x14ac:dyDescent="0.35">
      <c r="E44" s="32">
        <f t="shared" si="4"/>
        <v>215</v>
      </c>
      <c r="F44" s="25">
        <v>230</v>
      </c>
      <c r="G44" s="23">
        <f t="shared" si="3"/>
        <v>4.3320280368208186</v>
      </c>
      <c r="H44" s="23">
        <f>AVERAGE(Table1[Collector Application Depth (mm)])</f>
        <v>4.2979068330021315</v>
      </c>
      <c r="I44" s="16">
        <f t="shared" si="5"/>
        <v>1.8115942028985614</v>
      </c>
      <c r="J44" s="34"/>
    </row>
    <row r="45" spans="5:10" ht="19" customHeight="1" x14ac:dyDescent="0.35">
      <c r="E45" s="32">
        <f t="shared" si="4"/>
        <v>220</v>
      </c>
      <c r="F45" s="25">
        <v>215</v>
      </c>
      <c r="G45" s="23">
        <f t="shared" si="3"/>
        <v>4.0495044692020699</v>
      </c>
      <c r="H45" s="23">
        <f>AVERAGE(Table1[Collector Application Depth (mm)])</f>
        <v>4.2979068330021315</v>
      </c>
      <c r="I45" s="16">
        <f t="shared" si="5"/>
        <v>13.188405797101439</v>
      </c>
      <c r="J45" s="34"/>
    </row>
    <row r="46" spans="5:10" ht="19" customHeight="1" x14ac:dyDescent="0.35">
      <c r="E46" s="32">
        <f t="shared" si="4"/>
        <v>225</v>
      </c>
      <c r="F46" s="25">
        <v>210</v>
      </c>
      <c r="G46" s="23">
        <f t="shared" si="3"/>
        <v>3.9553299466624869</v>
      </c>
      <c r="H46" s="23">
        <f>AVERAGE(Table1[Collector Application Depth (mm)])</f>
        <v>4.2979068330021315</v>
      </c>
      <c r="I46" s="16">
        <f t="shared" si="5"/>
        <v>18.188405797101439</v>
      </c>
      <c r="J46" s="34"/>
    </row>
    <row r="47" spans="5:10" ht="19" customHeight="1" x14ac:dyDescent="0.35">
      <c r="E47" s="32">
        <f t="shared" si="4"/>
        <v>230</v>
      </c>
      <c r="F47" s="25">
        <v>215</v>
      </c>
      <c r="G47" s="23">
        <f t="shared" si="3"/>
        <v>4.0495044692020699</v>
      </c>
      <c r="H47" s="23">
        <f>AVERAGE(Table1[Collector Application Depth (mm)])</f>
        <v>4.2979068330021315</v>
      </c>
      <c r="I47" s="16">
        <f t="shared" si="5"/>
        <v>13.188405797101439</v>
      </c>
      <c r="J47" s="34"/>
    </row>
    <row r="48" spans="5:10" ht="19" customHeight="1" x14ac:dyDescent="0.35">
      <c r="E48" s="32">
        <f t="shared" si="4"/>
        <v>235</v>
      </c>
      <c r="F48" s="25">
        <v>220</v>
      </c>
      <c r="G48" s="23">
        <f t="shared" si="3"/>
        <v>4.1436789917416528</v>
      </c>
      <c r="H48" s="23">
        <f>AVERAGE(Table1[Collector Application Depth (mm)])</f>
        <v>4.2979068330021315</v>
      </c>
      <c r="I48" s="16">
        <f t="shared" si="5"/>
        <v>8.1884057971014386</v>
      </c>
      <c r="J48" s="34"/>
    </row>
    <row r="49" spans="5:10" ht="19" customHeight="1" x14ac:dyDescent="0.35">
      <c r="E49" s="32">
        <f t="shared" si="4"/>
        <v>240</v>
      </c>
      <c r="F49" s="25">
        <v>225</v>
      </c>
      <c r="G49" s="23">
        <f t="shared" si="3"/>
        <v>4.2378535142812357</v>
      </c>
      <c r="H49" s="23">
        <f>AVERAGE(Table1[Collector Application Depth (mm)])</f>
        <v>4.2979068330021315</v>
      </c>
      <c r="I49" s="16">
        <f t="shared" si="5"/>
        <v>3.1884057971014386</v>
      </c>
      <c r="J49" s="34"/>
    </row>
    <row r="50" spans="5:10" ht="19" customHeight="1" x14ac:dyDescent="0.35">
      <c r="E50" s="32">
        <f t="shared" si="4"/>
        <v>245</v>
      </c>
      <c r="F50" s="26">
        <v>260</v>
      </c>
      <c r="G50" s="24">
        <f t="shared" si="3"/>
        <v>4.8970751720583179</v>
      </c>
      <c r="H50" s="24">
        <f>AVERAGE(Table1[Collector Application Depth (mm)])</f>
        <v>4.2979068330021315</v>
      </c>
      <c r="I50" s="16">
        <f t="shared" si="5"/>
        <v>31.811594202898561</v>
      </c>
      <c r="J50" s="34"/>
    </row>
    <row r="51" spans="5:10" ht="19" customHeight="1" x14ac:dyDescent="0.35">
      <c r="E51" s="32">
        <f t="shared" si="4"/>
        <v>250</v>
      </c>
      <c r="F51" s="29">
        <v>225</v>
      </c>
      <c r="G51" s="23">
        <f t="shared" si="3"/>
        <v>4.2378535142812357</v>
      </c>
      <c r="H51" s="23">
        <f>AVERAGE(Table1[Collector Application Depth (mm)])</f>
        <v>4.2979068330021315</v>
      </c>
      <c r="I51" s="16">
        <f t="shared" si="5"/>
        <v>3.1884057971014386</v>
      </c>
      <c r="J51" s="34"/>
    </row>
    <row r="52" spans="5:10" ht="19" customHeight="1" x14ac:dyDescent="0.35">
      <c r="E52" s="32">
        <f t="shared" si="4"/>
        <v>255</v>
      </c>
      <c r="F52" s="29">
        <v>190</v>
      </c>
      <c r="G52" s="23">
        <f t="shared" si="3"/>
        <v>3.5786318565041548</v>
      </c>
      <c r="H52" s="23">
        <f>AVERAGE(Table1[Collector Application Depth (mm)])</f>
        <v>4.2979068330021315</v>
      </c>
      <c r="I52" s="16">
        <f t="shared" si="5"/>
        <v>38.188405797101439</v>
      </c>
      <c r="J52" s="34"/>
    </row>
    <row r="53" spans="5:10" ht="19" customHeight="1" x14ac:dyDescent="0.35">
      <c r="E53" s="32">
        <f t="shared" si="4"/>
        <v>260</v>
      </c>
      <c r="F53" s="29">
        <v>220</v>
      </c>
      <c r="G53" s="23">
        <f t="shared" si="3"/>
        <v>4.1436789917416528</v>
      </c>
      <c r="H53" s="23">
        <f>AVERAGE(Table1[Collector Application Depth (mm)])</f>
        <v>4.2979068330021315</v>
      </c>
      <c r="I53" s="16">
        <f t="shared" si="5"/>
        <v>8.1884057971014386</v>
      </c>
      <c r="J53" s="34"/>
    </row>
    <row r="54" spans="5:10" ht="19" customHeight="1" x14ac:dyDescent="0.35">
      <c r="E54" s="32">
        <f t="shared" si="4"/>
        <v>265</v>
      </c>
      <c r="F54" s="29">
        <v>225</v>
      </c>
      <c r="G54" s="23">
        <f t="shared" si="3"/>
        <v>4.2378535142812357</v>
      </c>
      <c r="H54" s="23">
        <f>AVERAGE(Table1[Collector Application Depth (mm)])</f>
        <v>4.2979068330021315</v>
      </c>
      <c r="I54" s="16">
        <f t="shared" si="5"/>
        <v>3.1884057971014386</v>
      </c>
      <c r="J54" s="34"/>
    </row>
    <row r="55" spans="5:10" ht="19" customHeight="1" x14ac:dyDescent="0.35">
      <c r="E55" s="32">
        <f t="shared" si="4"/>
        <v>270</v>
      </c>
      <c r="F55" s="29">
        <v>260</v>
      </c>
      <c r="G55" s="23">
        <f t="shared" si="3"/>
        <v>4.8970751720583179</v>
      </c>
      <c r="H55" s="23">
        <f>AVERAGE(Table1[Collector Application Depth (mm)])</f>
        <v>4.2979068330021315</v>
      </c>
      <c r="I55" s="16">
        <f t="shared" si="5"/>
        <v>31.811594202898561</v>
      </c>
      <c r="J55" s="34"/>
    </row>
    <row r="56" spans="5:10" ht="19" customHeight="1" x14ac:dyDescent="0.35">
      <c r="E56" s="32">
        <f t="shared" si="4"/>
        <v>275</v>
      </c>
      <c r="F56" s="29">
        <v>270</v>
      </c>
      <c r="G56" s="23">
        <f t="shared" si="3"/>
        <v>5.0854242171374837</v>
      </c>
      <c r="H56" s="23">
        <f>AVERAGE(Table1[Collector Application Depth (mm)])</f>
        <v>4.2979068330021315</v>
      </c>
      <c r="I56" s="16">
        <f t="shared" si="5"/>
        <v>41.811594202898561</v>
      </c>
      <c r="J56" s="34"/>
    </row>
    <row r="57" spans="5:10" ht="19" customHeight="1" x14ac:dyDescent="0.35">
      <c r="E57" s="32">
        <f t="shared" si="4"/>
        <v>280</v>
      </c>
      <c r="F57" s="29">
        <v>225</v>
      </c>
      <c r="G57" s="23">
        <f t="shared" si="3"/>
        <v>4.2378535142812357</v>
      </c>
      <c r="H57" s="23">
        <f>AVERAGE(Table1[Collector Application Depth (mm)])</f>
        <v>4.2979068330021315</v>
      </c>
      <c r="I57" s="16">
        <f t="shared" si="5"/>
        <v>3.1884057971014386</v>
      </c>
      <c r="J57" s="34"/>
    </row>
    <row r="58" spans="5:10" ht="19" customHeight="1" x14ac:dyDescent="0.35">
      <c r="E58" s="32">
        <f t="shared" si="4"/>
        <v>285</v>
      </c>
      <c r="F58" s="29">
        <v>225</v>
      </c>
      <c r="G58" s="23">
        <f t="shared" si="3"/>
        <v>4.2378535142812357</v>
      </c>
      <c r="H58" s="23">
        <f>AVERAGE(Table1[Collector Application Depth (mm)])</f>
        <v>4.2979068330021315</v>
      </c>
      <c r="I58" s="16">
        <f t="shared" si="5"/>
        <v>3.1884057971014386</v>
      </c>
      <c r="J58" s="34"/>
    </row>
    <row r="59" spans="5:10" ht="19" customHeight="1" x14ac:dyDescent="0.35">
      <c r="E59" s="32">
        <f t="shared" si="4"/>
        <v>290</v>
      </c>
      <c r="F59" s="29">
        <v>250</v>
      </c>
      <c r="G59" s="23">
        <f t="shared" si="3"/>
        <v>4.7087261269791512</v>
      </c>
      <c r="H59" s="23">
        <f>AVERAGE(Table1[Collector Application Depth (mm)])</f>
        <v>4.2979068330021315</v>
      </c>
      <c r="I59" s="16">
        <f t="shared" si="5"/>
        <v>21.811594202898561</v>
      </c>
      <c r="J59" s="34"/>
    </row>
    <row r="60" spans="5:10" ht="19" customHeight="1" x14ac:dyDescent="0.35">
      <c r="E60" s="32">
        <f t="shared" si="4"/>
        <v>295</v>
      </c>
      <c r="F60" s="29">
        <v>235</v>
      </c>
      <c r="G60" s="23">
        <f t="shared" si="3"/>
        <v>4.4262025593604024</v>
      </c>
      <c r="H60" s="23">
        <f>AVERAGE(Table1[Collector Application Depth (mm)])</f>
        <v>4.2979068330021315</v>
      </c>
      <c r="I60" s="16">
        <f t="shared" si="5"/>
        <v>6.8115942028985614</v>
      </c>
      <c r="J60" s="34"/>
    </row>
    <row r="61" spans="5:10" ht="19" customHeight="1" x14ac:dyDescent="0.35">
      <c r="E61" s="32">
        <f t="shared" si="4"/>
        <v>300</v>
      </c>
      <c r="F61" s="29">
        <v>275</v>
      </c>
      <c r="G61" s="23">
        <f t="shared" si="3"/>
        <v>5.1795987396770657</v>
      </c>
      <c r="H61" s="23">
        <f>AVERAGE(Table1[Collector Application Depth (mm)])</f>
        <v>4.2979068330021315</v>
      </c>
      <c r="I61" s="16">
        <f t="shared" si="5"/>
        <v>46.811594202898561</v>
      </c>
      <c r="J61" s="34"/>
    </row>
    <row r="62" spans="5:10" ht="19" customHeight="1" x14ac:dyDescent="0.35">
      <c r="E62" s="32">
        <f t="shared" si="4"/>
        <v>305</v>
      </c>
      <c r="F62" s="29">
        <v>275</v>
      </c>
      <c r="G62" s="23">
        <f t="shared" si="3"/>
        <v>5.1795987396770657</v>
      </c>
      <c r="H62" s="23">
        <f>AVERAGE(Table1[Collector Application Depth (mm)])</f>
        <v>4.2979068330021315</v>
      </c>
      <c r="I62" s="16">
        <f t="shared" si="5"/>
        <v>46.811594202898561</v>
      </c>
      <c r="J62" s="34"/>
    </row>
    <row r="63" spans="5:10" ht="19" customHeight="1" x14ac:dyDescent="0.35">
      <c r="E63" s="32">
        <f t="shared" si="4"/>
        <v>310</v>
      </c>
      <c r="F63" s="29">
        <v>275</v>
      </c>
      <c r="G63" s="23">
        <f t="shared" si="3"/>
        <v>5.1795987396770657</v>
      </c>
      <c r="H63" s="23">
        <f>AVERAGE(Table1[Collector Application Depth (mm)])</f>
        <v>4.2979068330021315</v>
      </c>
      <c r="I63" s="16">
        <f t="shared" si="5"/>
        <v>46.811594202898561</v>
      </c>
      <c r="J63" s="34"/>
    </row>
    <row r="64" spans="5:10" ht="19" customHeight="1" x14ac:dyDescent="0.35">
      <c r="E64" s="32">
        <f t="shared" si="4"/>
        <v>315</v>
      </c>
      <c r="F64" s="29">
        <v>275</v>
      </c>
      <c r="G64" s="23">
        <f t="shared" si="3"/>
        <v>5.1795987396770657</v>
      </c>
      <c r="H64" s="23">
        <f>AVERAGE(Table1[Collector Application Depth (mm)])</f>
        <v>4.2979068330021315</v>
      </c>
      <c r="I64" s="16">
        <f t="shared" si="5"/>
        <v>46.811594202898561</v>
      </c>
      <c r="J64" s="34"/>
    </row>
    <row r="65" spans="5:10" ht="19" customHeight="1" x14ac:dyDescent="0.35">
      <c r="E65" s="32">
        <f t="shared" si="4"/>
        <v>320</v>
      </c>
      <c r="F65" s="29">
        <v>275</v>
      </c>
      <c r="G65" s="23">
        <f t="shared" si="3"/>
        <v>5.1795987396770657</v>
      </c>
      <c r="H65" s="23">
        <f>AVERAGE(Table1[Collector Application Depth (mm)])</f>
        <v>4.2979068330021315</v>
      </c>
      <c r="I65" s="16">
        <f t="shared" si="5"/>
        <v>46.811594202898561</v>
      </c>
      <c r="J65" s="34"/>
    </row>
    <row r="66" spans="5:10" ht="19" customHeight="1" x14ac:dyDescent="0.35">
      <c r="E66" s="32">
        <f t="shared" si="4"/>
        <v>325</v>
      </c>
      <c r="F66" s="29">
        <v>275</v>
      </c>
      <c r="G66" s="23">
        <f t="shared" si="3"/>
        <v>5.1795987396770657</v>
      </c>
      <c r="H66" s="23">
        <f>AVERAGE(Table1[Collector Application Depth (mm)])</f>
        <v>4.2979068330021315</v>
      </c>
      <c r="I66" s="16">
        <f t="shared" si="5"/>
        <v>46.811594202898561</v>
      </c>
      <c r="J66" s="34"/>
    </row>
    <row r="67" spans="5:10" ht="19" customHeight="1" x14ac:dyDescent="0.35">
      <c r="E67" s="32">
        <f t="shared" si="4"/>
        <v>330</v>
      </c>
      <c r="F67" s="29">
        <v>275</v>
      </c>
      <c r="G67" s="23">
        <f t="shared" ref="G67:G98" si="6">IF(F67&lt;=0,"",((1/((PI()*(($C$10/1000)/2)^2)))*F67/1000))</f>
        <v>5.1795987396770657</v>
      </c>
      <c r="H67" s="23">
        <f>AVERAGE(Table1[Collector Application Depth (mm)])</f>
        <v>4.2979068330021315</v>
      </c>
      <c r="I67" s="16">
        <f t="shared" si="5"/>
        <v>46.811594202898561</v>
      </c>
      <c r="J67" s="34"/>
    </row>
    <row r="68" spans="5:10" ht="19" customHeight="1" x14ac:dyDescent="0.35">
      <c r="E68" s="32">
        <f t="shared" si="4"/>
        <v>335</v>
      </c>
      <c r="F68" s="29">
        <v>275</v>
      </c>
      <c r="G68" s="23">
        <f t="shared" si="6"/>
        <v>5.1795987396770657</v>
      </c>
      <c r="H68" s="23">
        <f>AVERAGE(Table1[Collector Application Depth (mm)])</f>
        <v>4.2979068330021315</v>
      </c>
      <c r="I68" s="16">
        <f t="shared" ref="I68:I100" si="7">IF(F68&lt;=0,"",(ABS(F68-AVERAGE(F:F))))</f>
        <v>46.811594202898561</v>
      </c>
      <c r="J68" s="34"/>
    </row>
    <row r="69" spans="5:10" ht="19" customHeight="1" x14ac:dyDescent="0.35">
      <c r="E69" s="32">
        <f t="shared" ref="E69:E100" si="8">IF((E68+$C$7)&gt;$C$6,"",(E68+$C$7))</f>
        <v>340</v>
      </c>
      <c r="F69" s="29">
        <v>275</v>
      </c>
      <c r="G69" s="23">
        <f t="shared" si="6"/>
        <v>5.1795987396770657</v>
      </c>
      <c r="H69" s="23">
        <f>AVERAGE(Table1[Collector Application Depth (mm)])</f>
        <v>4.2979068330021315</v>
      </c>
      <c r="I69" s="16">
        <f t="shared" si="7"/>
        <v>46.811594202898561</v>
      </c>
      <c r="J69" s="34"/>
    </row>
    <row r="70" spans="5:10" ht="19" customHeight="1" x14ac:dyDescent="0.35">
      <c r="E70" s="32">
        <f t="shared" si="8"/>
        <v>345</v>
      </c>
      <c r="F70" s="29">
        <v>275</v>
      </c>
      <c r="G70" s="23">
        <f t="shared" si="6"/>
        <v>5.1795987396770657</v>
      </c>
      <c r="H70" s="23">
        <f>AVERAGE(Table1[Collector Application Depth (mm)])</f>
        <v>4.2979068330021315</v>
      </c>
      <c r="I70" s="16">
        <f t="shared" si="7"/>
        <v>46.811594202898561</v>
      </c>
      <c r="J70" s="34"/>
    </row>
    <row r="71" spans="5:10" ht="19" customHeight="1" x14ac:dyDescent="0.35">
      <c r="E71" s="32">
        <f t="shared" si="8"/>
        <v>350</v>
      </c>
      <c r="F71" s="29">
        <v>275</v>
      </c>
      <c r="G71" s="23">
        <f t="shared" si="6"/>
        <v>5.1795987396770657</v>
      </c>
      <c r="H71" s="23">
        <f>AVERAGE(Table1[Collector Application Depth (mm)])</f>
        <v>4.2979068330021315</v>
      </c>
      <c r="I71" s="16">
        <f t="shared" si="7"/>
        <v>46.811594202898561</v>
      </c>
      <c r="J71" s="34"/>
    </row>
    <row r="72" spans="5:10" ht="19" customHeight="1" x14ac:dyDescent="0.35">
      <c r="E72" s="32" t="str">
        <f t="shared" si="8"/>
        <v/>
      </c>
      <c r="F72" s="29"/>
      <c r="G72" s="23" t="str">
        <f t="shared" si="6"/>
        <v/>
      </c>
      <c r="H72" s="23">
        <f>AVERAGE(Table1[Collector Application Depth (mm)])</f>
        <v>4.2979068330021315</v>
      </c>
      <c r="I72" s="16" t="str">
        <f t="shared" si="7"/>
        <v/>
      </c>
      <c r="J72" s="34"/>
    </row>
    <row r="73" spans="5:10" ht="19" customHeight="1" x14ac:dyDescent="0.35">
      <c r="E73" s="32" t="e">
        <f t="shared" si="8"/>
        <v>#VALUE!</v>
      </c>
      <c r="F73" s="29"/>
      <c r="G73" s="23" t="str">
        <f t="shared" si="6"/>
        <v/>
      </c>
      <c r="H73" s="23">
        <f>AVERAGE(Table1[Collector Application Depth (mm)])</f>
        <v>4.2979068330021315</v>
      </c>
      <c r="I73" s="16" t="str">
        <f t="shared" si="7"/>
        <v/>
      </c>
      <c r="J73" s="34"/>
    </row>
    <row r="74" spans="5:10" ht="19" customHeight="1" x14ac:dyDescent="0.35">
      <c r="E74" s="32" t="e">
        <f t="shared" si="8"/>
        <v>#VALUE!</v>
      </c>
      <c r="F74" s="29"/>
      <c r="G74" s="23" t="str">
        <f t="shared" si="6"/>
        <v/>
      </c>
      <c r="H74" s="23">
        <f>AVERAGE(Table1[Collector Application Depth (mm)])</f>
        <v>4.2979068330021315</v>
      </c>
      <c r="I74" s="16" t="str">
        <f t="shared" si="7"/>
        <v/>
      </c>
      <c r="J74" s="34"/>
    </row>
    <row r="75" spans="5:10" ht="19" customHeight="1" x14ac:dyDescent="0.35">
      <c r="E75" s="32" t="e">
        <f t="shared" si="8"/>
        <v>#VALUE!</v>
      </c>
      <c r="F75" s="38"/>
      <c r="G75" s="23" t="str">
        <f t="shared" si="6"/>
        <v/>
      </c>
      <c r="H75" s="23">
        <f>AVERAGE(Table1[Collector Application Depth (mm)])</f>
        <v>4.2979068330021315</v>
      </c>
      <c r="I75" s="16" t="str">
        <f t="shared" si="7"/>
        <v/>
      </c>
      <c r="J75" s="34"/>
    </row>
    <row r="76" spans="5:10" ht="19" customHeight="1" x14ac:dyDescent="0.35">
      <c r="E76" s="32" t="e">
        <f t="shared" si="8"/>
        <v>#VALUE!</v>
      </c>
      <c r="F76" s="38"/>
      <c r="G76" s="23" t="str">
        <f t="shared" si="6"/>
        <v/>
      </c>
      <c r="H76" s="23">
        <f>AVERAGE(Table1[Collector Application Depth (mm)])</f>
        <v>4.2979068330021315</v>
      </c>
      <c r="I76" s="16" t="str">
        <f t="shared" si="7"/>
        <v/>
      </c>
      <c r="J76" s="34"/>
    </row>
    <row r="77" spans="5:10" ht="19" customHeight="1" x14ac:dyDescent="0.35">
      <c r="E77" s="32" t="e">
        <f t="shared" si="8"/>
        <v>#VALUE!</v>
      </c>
      <c r="F77" s="38"/>
      <c r="G77" s="23" t="str">
        <f t="shared" si="6"/>
        <v/>
      </c>
      <c r="H77" s="23">
        <f>AVERAGE(Table1[Collector Application Depth (mm)])</f>
        <v>4.2979068330021315</v>
      </c>
      <c r="I77" s="16" t="str">
        <f t="shared" si="7"/>
        <v/>
      </c>
      <c r="J77" s="34"/>
    </row>
    <row r="78" spans="5:10" ht="19" customHeight="1" x14ac:dyDescent="0.35">
      <c r="E78" s="32" t="e">
        <f t="shared" si="8"/>
        <v>#VALUE!</v>
      </c>
      <c r="F78" s="38"/>
      <c r="G78" s="23" t="str">
        <f t="shared" si="6"/>
        <v/>
      </c>
      <c r="H78" s="23">
        <f>AVERAGE(Table1[Collector Application Depth (mm)])</f>
        <v>4.2979068330021315</v>
      </c>
      <c r="I78" s="16" t="str">
        <f t="shared" si="7"/>
        <v/>
      </c>
      <c r="J78" s="34"/>
    </row>
    <row r="79" spans="5:10" ht="19" customHeight="1" x14ac:dyDescent="0.35">
      <c r="E79" s="32" t="e">
        <f t="shared" si="8"/>
        <v>#VALUE!</v>
      </c>
      <c r="F79" s="38"/>
      <c r="G79" s="23" t="str">
        <f t="shared" si="6"/>
        <v/>
      </c>
      <c r="H79" s="23">
        <f>AVERAGE(Table1[Collector Application Depth (mm)])</f>
        <v>4.2979068330021315</v>
      </c>
      <c r="I79" s="16" t="str">
        <f t="shared" si="7"/>
        <v/>
      </c>
      <c r="J79" s="34"/>
    </row>
    <row r="80" spans="5:10" ht="19" customHeight="1" x14ac:dyDescent="0.35">
      <c r="E80" s="32" t="e">
        <f t="shared" si="8"/>
        <v>#VALUE!</v>
      </c>
      <c r="F80" s="39"/>
      <c r="G80" s="23" t="str">
        <f t="shared" si="6"/>
        <v/>
      </c>
      <c r="H80" s="23">
        <f>AVERAGE(Table1[Collector Application Depth (mm)])</f>
        <v>4.2979068330021315</v>
      </c>
      <c r="I80" s="16" t="str">
        <f t="shared" si="7"/>
        <v/>
      </c>
      <c r="J80" s="34"/>
    </row>
    <row r="81" spans="5:10" ht="19" customHeight="1" x14ac:dyDescent="0.35">
      <c r="E81" s="32" t="e">
        <f t="shared" si="8"/>
        <v>#VALUE!</v>
      </c>
      <c r="F81" s="29"/>
      <c r="G81" s="23" t="str">
        <f t="shared" si="6"/>
        <v/>
      </c>
      <c r="H81" s="23">
        <f>AVERAGE(Table1[Collector Application Depth (mm)])</f>
        <v>4.2979068330021315</v>
      </c>
      <c r="I81" s="16" t="str">
        <f t="shared" si="7"/>
        <v/>
      </c>
      <c r="J81" s="34"/>
    </row>
    <row r="82" spans="5:10" ht="19" customHeight="1" x14ac:dyDescent="0.35">
      <c r="E82" s="32" t="e">
        <f t="shared" si="8"/>
        <v>#VALUE!</v>
      </c>
      <c r="F82" s="29"/>
      <c r="G82" s="23" t="str">
        <f t="shared" si="6"/>
        <v/>
      </c>
      <c r="H82" s="23">
        <f>AVERAGE(Table1[Collector Application Depth (mm)])</f>
        <v>4.2979068330021315</v>
      </c>
      <c r="I82" s="16" t="str">
        <f t="shared" si="7"/>
        <v/>
      </c>
      <c r="J82" s="34"/>
    </row>
    <row r="83" spans="5:10" ht="19" customHeight="1" x14ac:dyDescent="0.35">
      <c r="E83" s="32" t="e">
        <f t="shared" si="8"/>
        <v>#VALUE!</v>
      </c>
      <c r="F83" s="29"/>
      <c r="G83" s="23" t="str">
        <f t="shared" si="6"/>
        <v/>
      </c>
      <c r="H83" s="23">
        <f>AVERAGE(Table1[Collector Application Depth (mm)])</f>
        <v>4.2979068330021315</v>
      </c>
      <c r="I83" s="16" t="str">
        <f t="shared" si="7"/>
        <v/>
      </c>
      <c r="J83" s="34"/>
    </row>
    <row r="84" spans="5:10" ht="19" customHeight="1" x14ac:dyDescent="0.35">
      <c r="E84" s="32" t="e">
        <f t="shared" si="8"/>
        <v>#VALUE!</v>
      </c>
      <c r="F84" s="29"/>
      <c r="G84" s="23" t="str">
        <f t="shared" si="6"/>
        <v/>
      </c>
      <c r="H84" s="23">
        <f>AVERAGE(Table1[Collector Application Depth (mm)])</f>
        <v>4.2979068330021315</v>
      </c>
      <c r="I84" s="16" t="str">
        <f t="shared" si="7"/>
        <v/>
      </c>
      <c r="J84" s="34"/>
    </row>
    <row r="85" spans="5:10" ht="19" customHeight="1" x14ac:dyDescent="0.35">
      <c r="E85" s="32" t="e">
        <f t="shared" si="8"/>
        <v>#VALUE!</v>
      </c>
      <c r="F85" s="29"/>
      <c r="G85" s="23" t="str">
        <f t="shared" si="6"/>
        <v/>
      </c>
      <c r="H85" s="23">
        <f>AVERAGE(Table1[Collector Application Depth (mm)])</f>
        <v>4.2979068330021315</v>
      </c>
      <c r="I85" s="16" t="str">
        <f t="shared" si="7"/>
        <v/>
      </c>
      <c r="J85" s="34"/>
    </row>
    <row r="86" spans="5:10" ht="19" customHeight="1" x14ac:dyDescent="0.35">
      <c r="E86" s="32" t="e">
        <f t="shared" si="8"/>
        <v>#VALUE!</v>
      </c>
      <c r="F86" s="29"/>
      <c r="G86" s="23" t="str">
        <f t="shared" si="6"/>
        <v/>
      </c>
      <c r="H86" s="23">
        <f>AVERAGE(Table1[Collector Application Depth (mm)])</f>
        <v>4.2979068330021315</v>
      </c>
      <c r="I86" s="16" t="str">
        <f t="shared" si="7"/>
        <v/>
      </c>
      <c r="J86" s="34"/>
    </row>
    <row r="87" spans="5:10" ht="19" customHeight="1" x14ac:dyDescent="0.35">
      <c r="E87" s="32" t="e">
        <f t="shared" si="8"/>
        <v>#VALUE!</v>
      </c>
      <c r="F87" s="29"/>
      <c r="G87" s="23" t="str">
        <f t="shared" si="6"/>
        <v/>
      </c>
      <c r="H87" s="23">
        <f>AVERAGE(Table1[Collector Application Depth (mm)])</f>
        <v>4.2979068330021315</v>
      </c>
      <c r="I87" s="16" t="str">
        <f t="shared" si="7"/>
        <v/>
      </c>
      <c r="J87" s="34"/>
    </row>
    <row r="88" spans="5:10" ht="19" customHeight="1" x14ac:dyDescent="0.35">
      <c r="E88" s="32" t="e">
        <f t="shared" si="8"/>
        <v>#VALUE!</v>
      </c>
      <c r="F88" s="29"/>
      <c r="G88" s="23" t="str">
        <f t="shared" si="6"/>
        <v/>
      </c>
      <c r="H88" s="23">
        <f>AVERAGE(Table1[Collector Application Depth (mm)])</f>
        <v>4.2979068330021315</v>
      </c>
      <c r="I88" s="16" t="str">
        <f t="shared" si="7"/>
        <v/>
      </c>
      <c r="J88" s="34"/>
    </row>
    <row r="89" spans="5:10" ht="19" customHeight="1" x14ac:dyDescent="0.35">
      <c r="E89" s="32" t="e">
        <f t="shared" si="8"/>
        <v>#VALUE!</v>
      </c>
      <c r="F89" s="29"/>
      <c r="G89" s="23" t="str">
        <f t="shared" si="6"/>
        <v/>
      </c>
      <c r="H89" s="23">
        <f>AVERAGE(Table1[Collector Application Depth (mm)])</f>
        <v>4.2979068330021315</v>
      </c>
      <c r="I89" s="16" t="str">
        <f t="shared" si="7"/>
        <v/>
      </c>
      <c r="J89" s="34"/>
    </row>
    <row r="90" spans="5:10" ht="19" customHeight="1" x14ac:dyDescent="0.35">
      <c r="E90" s="32" t="e">
        <f t="shared" si="8"/>
        <v>#VALUE!</v>
      </c>
      <c r="F90" s="29"/>
      <c r="G90" s="23" t="str">
        <f t="shared" si="6"/>
        <v/>
      </c>
      <c r="H90" s="23">
        <f>AVERAGE(Table1[Collector Application Depth (mm)])</f>
        <v>4.2979068330021315</v>
      </c>
      <c r="I90" s="16" t="str">
        <f t="shared" si="7"/>
        <v/>
      </c>
      <c r="J90" s="34"/>
    </row>
    <row r="91" spans="5:10" ht="19" customHeight="1" x14ac:dyDescent="0.35">
      <c r="E91" s="32" t="e">
        <f t="shared" si="8"/>
        <v>#VALUE!</v>
      </c>
      <c r="F91" s="29"/>
      <c r="G91" s="23" t="str">
        <f t="shared" si="6"/>
        <v/>
      </c>
      <c r="H91" s="23">
        <f>AVERAGE(Table1[Collector Application Depth (mm)])</f>
        <v>4.2979068330021315</v>
      </c>
      <c r="I91" s="16" t="str">
        <f t="shared" si="7"/>
        <v/>
      </c>
      <c r="J91" s="34"/>
    </row>
    <row r="92" spans="5:10" ht="19" customHeight="1" x14ac:dyDescent="0.35">
      <c r="E92" s="32" t="e">
        <f t="shared" si="8"/>
        <v>#VALUE!</v>
      </c>
      <c r="F92" s="29"/>
      <c r="G92" s="23" t="str">
        <f t="shared" si="6"/>
        <v/>
      </c>
      <c r="H92" s="23">
        <f>AVERAGE(Table1[Collector Application Depth (mm)])</f>
        <v>4.2979068330021315</v>
      </c>
      <c r="I92" s="16" t="str">
        <f t="shared" si="7"/>
        <v/>
      </c>
      <c r="J92" s="34"/>
    </row>
    <row r="93" spans="5:10" ht="19" customHeight="1" x14ac:dyDescent="0.35">
      <c r="E93" s="32" t="e">
        <f t="shared" si="8"/>
        <v>#VALUE!</v>
      </c>
      <c r="F93" s="29"/>
      <c r="G93" s="23" t="str">
        <f t="shared" si="6"/>
        <v/>
      </c>
      <c r="H93" s="23">
        <f>AVERAGE(Table1[Collector Application Depth (mm)])</f>
        <v>4.2979068330021315</v>
      </c>
      <c r="I93" s="16" t="str">
        <f t="shared" si="7"/>
        <v/>
      </c>
      <c r="J93" s="34"/>
    </row>
    <row r="94" spans="5:10" ht="19" customHeight="1" x14ac:dyDescent="0.35">
      <c r="E94" s="32" t="e">
        <f t="shared" si="8"/>
        <v>#VALUE!</v>
      </c>
      <c r="F94" s="29"/>
      <c r="G94" s="23" t="str">
        <f t="shared" si="6"/>
        <v/>
      </c>
      <c r="H94" s="23">
        <f>AVERAGE(Table1[Collector Application Depth (mm)])</f>
        <v>4.2979068330021315</v>
      </c>
      <c r="I94" s="16" t="str">
        <f t="shared" si="7"/>
        <v/>
      </c>
      <c r="J94" s="34"/>
    </row>
    <row r="95" spans="5:10" ht="19" customHeight="1" x14ac:dyDescent="0.35">
      <c r="E95" s="32" t="e">
        <f t="shared" si="8"/>
        <v>#VALUE!</v>
      </c>
      <c r="F95" s="29"/>
      <c r="G95" s="23" t="str">
        <f t="shared" si="6"/>
        <v/>
      </c>
      <c r="H95" s="23">
        <f>AVERAGE(Table1[Collector Application Depth (mm)])</f>
        <v>4.2979068330021315</v>
      </c>
      <c r="I95" s="16" t="str">
        <f t="shared" si="7"/>
        <v/>
      </c>
      <c r="J95" s="34"/>
    </row>
    <row r="96" spans="5:10" ht="19" customHeight="1" x14ac:dyDescent="0.35">
      <c r="E96" s="32" t="e">
        <f t="shared" si="8"/>
        <v>#VALUE!</v>
      </c>
      <c r="F96" s="29"/>
      <c r="G96" s="23" t="str">
        <f t="shared" si="6"/>
        <v/>
      </c>
      <c r="H96" s="23">
        <f>AVERAGE(Table1[Collector Application Depth (mm)])</f>
        <v>4.2979068330021315</v>
      </c>
      <c r="I96" s="16" t="str">
        <f t="shared" si="7"/>
        <v/>
      </c>
      <c r="J96" s="34"/>
    </row>
    <row r="97" spans="5:10" ht="19" customHeight="1" x14ac:dyDescent="0.35">
      <c r="E97" s="32" t="e">
        <f t="shared" si="8"/>
        <v>#VALUE!</v>
      </c>
      <c r="F97" s="29"/>
      <c r="G97" s="23" t="str">
        <f t="shared" si="6"/>
        <v/>
      </c>
      <c r="H97" s="23">
        <f>AVERAGE(Table1[Collector Application Depth (mm)])</f>
        <v>4.2979068330021315</v>
      </c>
      <c r="I97" s="16" t="str">
        <f t="shared" si="7"/>
        <v/>
      </c>
      <c r="J97" s="34"/>
    </row>
    <row r="98" spans="5:10" ht="19" customHeight="1" x14ac:dyDescent="0.35">
      <c r="E98" s="32" t="e">
        <f t="shared" si="8"/>
        <v>#VALUE!</v>
      </c>
      <c r="F98" s="29"/>
      <c r="G98" s="23" t="str">
        <f t="shared" si="6"/>
        <v/>
      </c>
      <c r="H98" s="23">
        <f>AVERAGE(Table1[Collector Application Depth (mm)])</f>
        <v>4.2979068330021315</v>
      </c>
      <c r="I98" s="16" t="str">
        <f t="shared" si="7"/>
        <v/>
      </c>
      <c r="J98" s="34"/>
    </row>
    <row r="99" spans="5:10" ht="19" customHeight="1" x14ac:dyDescent="0.35">
      <c r="E99" s="32" t="e">
        <f t="shared" si="8"/>
        <v>#VALUE!</v>
      </c>
      <c r="F99" s="29"/>
      <c r="G99" s="23" t="str">
        <f t="shared" ref="G99:G130" si="9">IF(F99&lt;=0,"",((1/((PI()*(($C$10/1000)/2)^2)))*F99/1000))</f>
        <v/>
      </c>
      <c r="H99" s="23">
        <f>AVERAGE(Table1[Collector Application Depth (mm)])</f>
        <v>4.2979068330021315</v>
      </c>
      <c r="I99" s="16" t="str">
        <f t="shared" si="7"/>
        <v/>
      </c>
      <c r="J99" s="34"/>
    </row>
    <row r="100" spans="5:10" ht="19" customHeight="1" x14ac:dyDescent="0.35">
      <c r="E100" s="32" t="e">
        <f t="shared" si="8"/>
        <v>#VALUE!</v>
      </c>
      <c r="F100" s="29"/>
      <c r="G100" s="23" t="str">
        <f t="shared" si="9"/>
        <v/>
      </c>
      <c r="H100" s="23">
        <f>AVERAGE(Table1[Collector Application Depth (mm)])</f>
        <v>4.2979068330021315</v>
      </c>
      <c r="I100" s="16" t="str">
        <f t="shared" si="7"/>
        <v/>
      </c>
      <c r="J100" s="34"/>
    </row>
  </sheetData>
  <sheetProtection algorithmName="SHA-512" hashValue="0BSnXgmp6qYmR4I+ODmONliSX9lsLHSoODhk8Qba5w6d+v5OpiIxWFnfbrZuwXipTcilFp7JYKkgc0FWIv0u/A==" saltValue="AEIBO+yUCu7Kw1KwmvVNDw==" spinCount="100000" sheet="1" selectLockedCells="1"/>
  <pageMargins left="0.7" right="0.7" top="0.75" bottom="0.75" header="0.3" footer="0.3"/>
  <ignoredErrors>
    <ignoredError sqref="E3 E74" calculatedColumn="1"/>
    <ignoredError sqref="E4 E5:E53 E54:E73 E75:E100" evalError="1" calculatedColumn="1"/>
  </ignoredErrors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BB88520FF59A4F9A0D7C9AF14AB527" ma:contentTypeVersion="7" ma:contentTypeDescription="Create a new document." ma:contentTypeScope="" ma:versionID="89e7a9331592b740b26ceb5cd78d3e56">
  <xsd:schema xmlns:xsd="http://www.w3.org/2001/XMLSchema" xmlns:xs="http://www.w3.org/2001/XMLSchema" xmlns:p="http://schemas.microsoft.com/office/2006/metadata/properties" xmlns:ns2="045d17be-0417-454b-bf33-0a1c77722697" xmlns:ns3="e539de67-0f35-46d9-bef7-8add20a06646" targetNamespace="http://schemas.microsoft.com/office/2006/metadata/properties" ma:root="true" ma:fieldsID="bcd9b8f4497dbfcfa1f4772eafb5926d" ns2:_="" ns3:_="">
    <xsd:import namespace="045d17be-0417-454b-bf33-0a1c77722697"/>
    <xsd:import namespace="e539de67-0f35-46d9-bef7-8add20a0664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5d17be-0417-454b-bf33-0a1c7772269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39de67-0f35-46d9-bef7-8add20a06646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6DD65B-A115-4C00-93E0-1027D7EE5A4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E008B35-E53D-4A34-A2C7-C37162B6CF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4C7F0D-3AE0-48C8-8C80-5169FEE186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5d17be-0417-454b-bf33-0a1c77722697"/>
    <ds:schemaRef ds:uri="e539de67-0f35-46d9-bef7-8add20a0664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Linear</vt:lpstr>
      <vt:lpstr>Depth &amp; Uniformity Graph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Curtis</dc:creator>
  <cp:lastModifiedBy>Andrew Curtis</cp:lastModifiedBy>
  <dcterms:created xsi:type="dcterms:W3CDTF">2025-11-05T22:28:34Z</dcterms:created>
  <dcterms:modified xsi:type="dcterms:W3CDTF">2025-11-23T10:29:18Z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0x01010069BB88520FF59A4F9A0D7C9AF14AB527</vt:lpwstr>
  </property>
</Properties>
</file>